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 Section" sheetId="1" r:id="rId1"/>
    <sheet name="Pebble Counts" sheetId="2" r:id="rId2"/>
    <sheet name="VERT VELOCITY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<sst xmlns="http://schemas.openxmlformats.org/spreadsheetml/2006/main" count="61" uniqueCount="46">
  <si>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</si>
  <si>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</si>
  <si>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</si>
  <si>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</si>
  <si>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</si>
  <si>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</si>
  <si>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</si>
  <si>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</si>
  <si>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</si>
  <si>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</si>
  <si>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</si>
  <si>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</si>
  <si>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</si>
  <si>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</si>
  <si>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</si>
  <si>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</si>
  <si>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</si>
  <si>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</si>
  <si>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</si>
  <si>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</si>
  <si>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</si>
  <si>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</si>
  <si>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</si>
  <si>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</si>
  <si>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</si>
  <si>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</si>
  <si>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</si>
  <si>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</si>
  <si>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Total depth (m)</t>
  </si>
  <si>
    <t>Depth of measurement (m)</t>
  </si>
  <si>
    <t>Current velocity (m/s)</t>
  </si>
  <si>
    <t>Enter data into unshaded cells with border, copy rows as needed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</si>
  <si>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</si>
  <si>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</si>
  <si>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</si>
  <si>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</si>
  <si>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mm</t>
  </si>
  <si>
    <t>phi</t>
  </si>
  <si>
    <t>Issaquah Creek</t>
  </si>
  <si>
    <t>*measured from wet edge</t>
  </si>
  <si>
    <t>Cross stream station (m)*</t>
  </si>
  <si>
    <t xml:space="preserve">ENTER MEASUREMENTS IN COLUMNS </t>
  </si>
  <si>
    <t>CROSS SECTION REFERENECE TO DATUM ELEVATION</t>
  </si>
  <si>
    <t>HYDRAULIC CALCULATIONS FOR VERTICAL SECTIONS</t>
  </si>
  <si>
    <t>All distances measured relative to left bank full stage</t>
  </si>
  <si>
    <t>ln(z)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</si>
</sst>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0" fillId="0" borderId="0" xfId="19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19" applyNumberFormat="1" applyBorder="1" applyAlignment="1">
      <alignment/>
    </xf>
    <xf numFmtId="0" fontId="0" fillId="0" borderId="10" xfId="19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19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5" fillId="0" borderId="3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4" fontId="0" fillId="0" borderId="3" xfId="0" applyNumberFormat="1" applyBorder="1" applyAlignment="1">
      <alignment/>
    </xf>
    <xf numFmtId="2" fontId="5" fillId="0" borderId="7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left"/>
    </xf>
    <xf numFmtId="0" fontId="0" fillId="0" borderId="2" xfId="19" applyNumberFormat="1" applyBorder="1" applyAlignment="1">
      <alignment/>
    </xf>
    <xf numFmtId="0" fontId="0" fillId="0" borderId="3" xfId="19" applyNumberFormat="1" applyBorder="1" applyAlignment="1">
      <alignment/>
    </xf>
    <xf numFmtId="0" fontId="0" fillId="0" borderId="4" xfId="19" applyNumberFormat="1" applyBorder="1" applyAlignment="1">
      <alignment/>
    </xf>
    <xf numFmtId="15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2" fontId="0" fillId="0" borderId="20" xfId="0" applyNumberForma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Shear Velocity Determination</a:t>
            </a:r>
          </a:p>
        </c:rich>
      </c:tx>
      <c:layout>
        <c:manualLayout>
          <c:xMode val="factor"/>
          <c:yMode val="factor"/>
          <c:x val="-0.3245"/>
          <c:y val="0.88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1"/>
          <c:w val="0.921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</c:spPr>
            </c:trendlineLbl>
          </c:trendline>
          <c:xVal>
            <c:numRef>
              <c:f>'VERT VELOCITY'!$D$9:$D$18</c:f>
              <c:numCache/>
            </c:numRef>
          </c:xVal>
          <c:yVal>
            <c:numRef>
              <c:f>'VERT VELOCITY'!$E$9:$E$18</c:f>
              <c:numCache/>
            </c:numRef>
          </c:yVal>
          <c:smooth val="0"/>
        </c:ser>
        <c:axId val="63482067"/>
        <c:axId val="34467692"/>
      </c:scatterChart>
      <c:val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u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67692"/>
        <c:crosses val="autoZero"/>
        <c:crossBetween val="midCat"/>
        <c:dispUnits/>
      </c:valAx>
      <c:valAx>
        <c:axId val="3446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ln(z)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820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95250</xdr:rowOff>
    </xdr:from>
    <xdr:to>
      <xdr:col>4</xdr:col>
      <xdr:colOff>361950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295275" y="4086225"/>
        <a:ext cx="49053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52"/>
  <sheetViews>
    <sheetView tabSelected="1" workbookViewId="0" topLeftCell="A1">
      <selection activeCell="D1" sqref="D1"/>
    </sheetView>
  </sheetViews>
  <sheetFormatPr defaultColWidth="9.33203125" defaultRowHeight="12.75"/>
  <cols>
    <col min="1" max="1" width="1.5" style="1" customWidth="1"/>
    <col min="2" max="2" width="25.16015625" style="1" customWidth="1"/>
    <col min="3" max="3" width="0.328125" style="1" hidden="1" customWidth="1"/>
    <col min="4" max="4" width="17.66015625" style="1" customWidth="1"/>
    <col min="5" max="5" width="17.16015625" style="1" customWidth="1"/>
    <col min="6" max="6" width="3.5" style="1" customWidth="1"/>
    <col min="7" max="7" width="19.66015625" style="1" customWidth="1"/>
    <col min="8" max="8" width="21" style="1" customWidth="1"/>
    <col min="9" max="9" width="3.5" style="1" customWidth="1"/>
    <col min="10" max="10" width="12.83203125" style="1" customWidth="1"/>
    <col min="11" max="11" width="3.66015625" style="1" customWidth="1"/>
    <col min="12" max="12" width="23.66015625" style="1" customWidth="1"/>
    <col min="13" max="13" width="15.16015625" style="1" customWidth="1"/>
    <col min="14" max="14" width="14.83203125" style="1" customWidth="1"/>
    <col min="15" max="15" width="8.83203125" style="9" customWidth="1"/>
    <col min="16" max="16" width="10" style="11" customWidth="1"/>
    <col min="17" max="16384" width="9.33203125" style="1" customWidth="1"/>
  </cols>
  <sheetData>
    <row r="1" ht="13.5" thickBot="1"/>
    <row r="2" spans="2:25" ht="12.75">
      <c r="B2" s="1" t="s">
        <v>3</v>
      </c>
      <c r="D2" s="26" t="s">
        <v>38</v>
      </c>
      <c r="G2" s="83" t="s">
        <v>0</v>
      </c>
      <c r="H2" s="84"/>
      <c r="X2" s="9"/>
      <c r="Y2" s="11"/>
    </row>
    <row r="3" spans="2:31" ht="12.75">
      <c r="B3" s="1" t="s">
        <v>4</v>
      </c>
      <c r="D3" s="68">
        <v>38815</v>
      </c>
      <c r="G3" s="85" t="s">
        <v>21</v>
      </c>
      <c r="H3" s="86"/>
      <c r="J3" s="18">
        <f>SUM(N16:N42)</f>
        <v>2.1346773600000004</v>
      </c>
      <c r="X3" s="9"/>
      <c r="Y3" s="11"/>
      <c r="AE3" s="12"/>
    </row>
    <row r="4" spans="2:34" ht="12.75">
      <c r="B4" s="1" t="s">
        <v>27</v>
      </c>
      <c r="D4" s="27"/>
      <c r="G4" s="85" t="s">
        <v>22</v>
      </c>
      <c r="H4" s="86"/>
      <c r="J4" s="18">
        <f>SUM(L16:L43)</f>
        <v>2.940000000000001</v>
      </c>
      <c r="S4" s="9"/>
      <c r="T4" s="9"/>
      <c r="U4" s="9"/>
      <c r="V4" s="9"/>
      <c r="X4" s="9"/>
      <c r="Y4" s="11"/>
      <c r="Z4" s="8"/>
      <c r="AA4" s="9"/>
      <c r="AB4" s="13"/>
      <c r="AC4" s="10"/>
      <c r="AD4" s="9"/>
      <c r="AE4" s="12"/>
      <c r="AF4" s="14"/>
      <c r="AH4" s="13"/>
    </row>
    <row r="5" spans="2:22" ht="13.5" thickBot="1">
      <c r="B5" s="1" t="s">
        <v>5</v>
      </c>
      <c r="D5" s="28">
        <v>4</v>
      </c>
      <c r="G5" s="85" t="s">
        <v>23</v>
      </c>
      <c r="H5" s="86"/>
      <c r="J5" s="18">
        <f>SUM(M16:M42)</f>
        <v>11.92945346462268</v>
      </c>
      <c r="N5" s="8"/>
      <c r="S5" s="10"/>
      <c r="T5" s="9"/>
      <c r="U5" s="12"/>
      <c r="V5" s="14"/>
    </row>
    <row r="6" spans="7:22" ht="13.5" thickBot="1">
      <c r="G6" s="85" t="s">
        <v>24</v>
      </c>
      <c r="H6" s="86"/>
      <c r="J6" s="18">
        <f>J4/J5</f>
        <v>0.2464488426664893</v>
      </c>
      <c r="N6" s="8"/>
      <c r="S6" s="10"/>
      <c r="T6" s="9"/>
      <c r="U6" s="12"/>
      <c r="V6" s="14"/>
    </row>
    <row r="7" spans="2:22" ht="12.75">
      <c r="B7" s="1" t="s">
        <v>11</v>
      </c>
      <c r="D7" s="29">
        <v>1.75</v>
      </c>
      <c r="G7" s="85" t="s">
        <v>25</v>
      </c>
      <c r="H7" s="86"/>
      <c r="J7" s="18">
        <f>J3/J4</f>
        <v>0.7260807346938775</v>
      </c>
      <c r="N7" s="8"/>
      <c r="S7" s="10"/>
      <c r="T7" s="9"/>
      <c r="U7" s="12"/>
      <c r="V7" s="14"/>
    </row>
    <row r="8" spans="2:22" ht="12.75">
      <c r="B8" s="1" t="s">
        <v>15</v>
      </c>
      <c r="D8" s="69">
        <v>0.001</v>
      </c>
      <c r="G8" s="85" t="s">
        <v>18</v>
      </c>
      <c r="H8" s="86"/>
      <c r="J8" s="18">
        <f>J7/(J4/(D9)*9.81)^0.5</f>
        <v>0.4663910689979876</v>
      </c>
      <c r="N8" s="8"/>
      <c r="S8" s="10"/>
      <c r="T8" s="9"/>
      <c r="U8" s="12"/>
      <c r="V8" s="14"/>
    </row>
    <row r="9" spans="2:22" ht="12.75">
      <c r="B9" s="1" t="s">
        <v>19</v>
      </c>
      <c r="D9" s="27">
        <v>11.9</v>
      </c>
      <c r="G9" s="85" t="s">
        <v>16</v>
      </c>
      <c r="H9" s="86"/>
      <c r="J9" s="18">
        <f>8*9.81*J6*D8/(J7^2)</f>
        <v>0.03668731681480945</v>
      </c>
      <c r="N9" s="8"/>
      <c r="S9" s="10"/>
      <c r="T9" s="9"/>
      <c r="U9" s="12"/>
      <c r="V9" s="14"/>
    </row>
    <row r="10" spans="2:22" ht="13.5" thickBot="1">
      <c r="B10" s="1" t="s">
        <v>20</v>
      </c>
      <c r="D10" s="28">
        <v>12.7</v>
      </c>
      <c r="G10" s="85" t="s">
        <v>17</v>
      </c>
      <c r="H10" s="86"/>
      <c r="J10" s="18">
        <f>J6^(2/3)*D8^0.5/J7</f>
        <v>0.017119836328998692</v>
      </c>
      <c r="N10" s="8"/>
      <c r="S10" s="10"/>
      <c r="T10" s="9"/>
      <c r="U10" s="12"/>
      <c r="V10" s="14"/>
    </row>
    <row r="11" spans="4:22" ht="12.75">
      <c r="D11" s="9"/>
      <c r="N11" s="8"/>
      <c r="S11" s="10"/>
      <c r="T11" s="9"/>
      <c r="U11" s="12"/>
      <c r="V11" s="14"/>
    </row>
    <row r="12" spans="4:22" ht="12.75">
      <c r="D12" s="9"/>
      <c r="N12" s="8"/>
      <c r="S12" s="10"/>
      <c r="T12" s="9"/>
      <c r="U12" s="12"/>
      <c r="V12" s="14"/>
    </row>
    <row r="13" spans="2:22" ht="51" customHeight="1">
      <c r="B13" s="82" t="s">
        <v>41</v>
      </c>
      <c r="C13" s="82"/>
      <c r="D13" s="82"/>
      <c r="E13" s="82"/>
      <c r="F13" s="16"/>
      <c r="G13" s="87" t="s">
        <v>42</v>
      </c>
      <c r="H13" s="87"/>
      <c r="J13" s="15" t="s">
        <v>14</v>
      </c>
      <c r="K13" s="15"/>
      <c r="L13" s="83" t="s">
        <v>43</v>
      </c>
      <c r="M13" s="88"/>
      <c r="N13" s="89"/>
      <c r="O13" s="15"/>
      <c r="S13" s="10"/>
      <c r="T13" s="9"/>
      <c r="U13" s="12"/>
      <c r="V13" s="14"/>
    </row>
    <row r="14" spans="2:24" ht="12.75">
      <c r="B14" s="90" t="s">
        <v>6</v>
      </c>
      <c r="C14" s="70"/>
      <c r="D14" s="92" t="s">
        <v>7</v>
      </c>
      <c r="E14" s="94" t="s">
        <v>8</v>
      </c>
      <c r="F14" s="70"/>
      <c r="G14" s="96" t="s">
        <v>9</v>
      </c>
      <c r="H14" s="96" t="s">
        <v>10</v>
      </c>
      <c r="J14" s="98" t="s">
        <v>1</v>
      </c>
      <c r="K14" s="71"/>
      <c r="L14" s="96" t="s">
        <v>12</v>
      </c>
      <c r="M14" s="96" t="s">
        <v>13</v>
      </c>
      <c r="N14" s="72" t="s">
        <v>2</v>
      </c>
      <c r="S14" s="10"/>
      <c r="T14" s="9"/>
      <c r="U14" s="12"/>
      <c r="V14" s="14"/>
      <c r="X14" s="13"/>
    </row>
    <row r="15" spans="2:24" ht="13.5" thickBot="1">
      <c r="B15" s="91"/>
      <c r="C15" s="70"/>
      <c r="D15" s="93"/>
      <c r="E15" s="95"/>
      <c r="F15" s="70"/>
      <c r="G15" s="97"/>
      <c r="H15" s="97"/>
      <c r="J15" s="99"/>
      <c r="K15" s="71"/>
      <c r="L15" s="97"/>
      <c r="M15" s="97"/>
      <c r="N15" s="73"/>
      <c r="S15" s="10"/>
      <c r="T15" s="9"/>
      <c r="U15" s="12"/>
      <c r="V15" s="14"/>
      <c r="X15" s="13"/>
    </row>
    <row r="16" spans="2:24" ht="12.75">
      <c r="B16" s="42">
        <v>0</v>
      </c>
      <c r="C16" s="31"/>
      <c r="D16" s="43">
        <v>2.65</v>
      </c>
      <c r="E16" s="32">
        <v>0</v>
      </c>
      <c r="G16" s="74">
        <f aca="true" t="shared" si="0" ref="G16:G42">$D$7-D16</f>
        <v>-0.8999999999999999</v>
      </c>
      <c r="H16" s="74">
        <f aca="true" t="shared" si="1" ref="H16:H42">(G16+E16)</f>
        <v>-0.8999999999999999</v>
      </c>
      <c r="J16" s="30">
        <v>0</v>
      </c>
      <c r="L16" s="74">
        <f aca="true" t="shared" si="2" ref="L16:L41">(($H16-$G16+$H17-$G17)/2)*($B17-$B16)</f>
        <v>0</v>
      </c>
      <c r="M16" s="74">
        <f aca="true" t="shared" si="3" ref="M16:M41">IF(E16+E17&gt;ABS(G16-G17),((B17-B16)^2+(G16-G17)^2)^0.5,MAX(E16,E17)/ABS(D17-D16)*((B17-B16)^2+(G16-G17)^2)^0.5)</f>
        <v>0</v>
      </c>
      <c r="N16" s="75">
        <f aca="true" t="shared" si="4" ref="N16:N42">L16*J16</f>
        <v>0</v>
      </c>
      <c r="S16" s="10"/>
      <c r="T16" s="9"/>
      <c r="U16" s="12"/>
      <c r="V16" s="14"/>
      <c r="X16" s="13"/>
    </row>
    <row r="17" spans="2:14" ht="12.75">
      <c r="B17" s="44">
        <v>0.4</v>
      </c>
      <c r="D17" s="9">
        <v>3.42</v>
      </c>
      <c r="E17" s="33">
        <v>0</v>
      </c>
      <c r="G17" s="18">
        <f t="shared" si="0"/>
        <v>-1.67</v>
      </c>
      <c r="H17" s="17">
        <f t="shared" si="1"/>
        <v>-1.67</v>
      </c>
      <c r="J17" s="30">
        <v>0</v>
      </c>
      <c r="L17" s="18">
        <f t="shared" si="2"/>
        <v>0</v>
      </c>
      <c r="M17" s="18">
        <f t="shared" si="3"/>
        <v>0</v>
      </c>
      <c r="N17" s="19">
        <f t="shared" si="4"/>
        <v>0</v>
      </c>
    </row>
    <row r="18" spans="2:14" ht="12.75">
      <c r="B18" s="44">
        <v>0.7</v>
      </c>
      <c r="D18" s="9">
        <v>3.9</v>
      </c>
      <c r="E18" s="33">
        <v>0</v>
      </c>
      <c r="G18" s="17">
        <f t="shared" si="0"/>
        <v>-2.15</v>
      </c>
      <c r="H18" s="17">
        <f t="shared" si="1"/>
        <v>-2.15</v>
      </c>
      <c r="J18" s="30">
        <v>0.451104</v>
      </c>
      <c r="L18" s="18">
        <f t="shared" si="2"/>
        <v>0.050000000000000044</v>
      </c>
      <c r="M18" s="18">
        <f t="shared" si="3"/>
        <v>0.5249761899362674</v>
      </c>
      <c r="N18" s="19">
        <f t="shared" si="4"/>
        <v>0.022555200000000022</v>
      </c>
    </row>
    <row r="19" spans="2:14" ht="12.75">
      <c r="B19" s="44">
        <v>1.2</v>
      </c>
      <c r="D19" s="9">
        <v>4.06</v>
      </c>
      <c r="E19" s="33">
        <v>0.2</v>
      </c>
      <c r="G19" s="17">
        <f t="shared" si="0"/>
        <v>-2.3099999999999996</v>
      </c>
      <c r="H19" s="17">
        <f t="shared" si="1"/>
        <v>-2.1099999999999994</v>
      </c>
      <c r="J19" s="30">
        <v>0.405384</v>
      </c>
      <c r="L19" s="18">
        <f t="shared" si="2"/>
        <v>0.1100000000000001</v>
      </c>
      <c r="M19" s="18">
        <f t="shared" si="3"/>
        <v>0.5048762224545735</v>
      </c>
      <c r="N19" s="19">
        <f t="shared" si="4"/>
        <v>0.04459224000000004</v>
      </c>
    </row>
    <row r="20" spans="2:14" ht="12.75">
      <c r="B20" s="44">
        <v>1.7</v>
      </c>
      <c r="D20" s="9">
        <v>4.13</v>
      </c>
      <c r="E20" s="33">
        <v>0.24</v>
      </c>
      <c r="G20" s="17">
        <f t="shared" si="0"/>
        <v>-2.38</v>
      </c>
      <c r="H20" s="17">
        <f t="shared" si="1"/>
        <v>-2.1399999999999997</v>
      </c>
      <c r="J20" s="30">
        <v>0.6400800000000001</v>
      </c>
      <c r="L20" s="18">
        <f t="shared" si="2"/>
        <v>0.13500000000000006</v>
      </c>
      <c r="M20" s="18">
        <f t="shared" si="3"/>
        <v>0.5008991914547279</v>
      </c>
      <c r="N20" s="19">
        <f t="shared" si="4"/>
        <v>0.08641080000000005</v>
      </c>
    </row>
    <row r="21" spans="2:14" ht="12.75">
      <c r="B21" s="44">
        <v>2.2</v>
      </c>
      <c r="D21" s="9">
        <v>4.16</v>
      </c>
      <c r="E21" s="33">
        <v>0.3</v>
      </c>
      <c r="G21" s="17">
        <f t="shared" si="0"/>
        <v>-2.41</v>
      </c>
      <c r="H21" s="17">
        <f t="shared" si="1"/>
        <v>-2.1100000000000003</v>
      </c>
      <c r="J21" s="30">
        <v>0.62484</v>
      </c>
      <c r="L21" s="18">
        <f t="shared" si="2"/>
        <v>0.15499999999999992</v>
      </c>
      <c r="M21" s="18">
        <f t="shared" si="3"/>
        <v>0.5</v>
      </c>
      <c r="N21" s="19">
        <f t="shared" si="4"/>
        <v>0.09685019999999994</v>
      </c>
    </row>
    <row r="22" spans="2:14" ht="12.75">
      <c r="B22" s="44">
        <v>2.7</v>
      </c>
      <c r="D22" s="9">
        <v>4.16</v>
      </c>
      <c r="E22" s="33">
        <v>0.32</v>
      </c>
      <c r="G22" s="17">
        <f t="shared" si="0"/>
        <v>-2.41</v>
      </c>
      <c r="H22" s="17">
        <f t="shared" si="1"/>
        <v>-2.0900000000000003</v>
      </c>
      <c r="J22" s="30">
        <v>0.713232</v>
      </c>
      <c r="L22" s="18">
        <f t="shared" si="2"/>
        <v>0.14749999999999996</v>
      </c>
      <c r="M22" s="18">
        <f t="shared" si="3"/>
        <v>0.5080354318352215</v>
      </c>
      <c r="N22" s="19">
        <f t="shared" si="4"/>
        <v>0.10520171999999997</v>
      </c>
    </row>
    <row r="23" spans="2:14" ht="12.75">
      <c r="B23" s="44">
        <v>3.2</v>
      </c>
      <c r="D23" s="9">
        <v>4.07</v>
      </c>
      <c r="E23" s="33">
        <v>0.27</v>
      </c>
      <c r="G23" s="17">
        <f t="shared" si="0"/>
        <v>-2.3200000000000003</v>
      </c>
      <c r="H23" s="17">
        <f t="shared" si="1"/>
        <v>-2.0500000000000003</v>
      </c>
      <c r="J23" s="30">
        <v>0.8260080000000001</v>
      </c>
      <c r="L23" s="18">
        <f t="shared" si="2"/>
        <v>0.12750000000000006</v>
      </c>
      <c r="M23" s="18">
        <f t="shared" si="3"/>
        <v>0.5003998401278722</v>
      </c>
      <c r="N23" s="19">
        <f t="shared" si="4"/>
        <v>0.10531602000000005</v>
      </c>
    </row>
    <row r="24" spans="2:48" ht="12.75">
      <c r="B24" s="44">
        <v>3.7</v>
      </c>
      <c r="D24" s="9">
        <v>4.05</v>
      </c>
      <c r="E24" s="33">
        <v>0.24</v>
      </c>
      <c r="G24" s="17">
        <f t="shared" si="0"/>
        <v>-2.3</v>
      </c>
      <c r="H24" s="17">
        <f t="shared" si="1"/>
        <v>-2.0599999999999996</v>
      </c>
      <c r="J24" s="30">
        <v>0.7772399999999999</v>
      </c>
      <c r="L24" s="18">
        <f t="shared" si="2"/>
        <v>0.1150000000000001</v>
      </c>
      <c r="M24" s="18">
        <f t="shared" si="3"/>
        <v>0.5024937810560445</v>
      </c>
      <c r="N24" s="19">
        <f t="shared" si="4"/>
        <v>0.08938260000000008</v>
      </c>
      <c r="AV24" s="3"/>
    </row>
    <row r="25" spans="2:48" ht="12.75">
      <c r="B25" s="44">
        <v>4.2</v>
      </c>
      <c r="D25" s="9">
        <v>4</v>
      </c>
      <c r="E25" s="33">
        <v>0.22</v>
      </c>
      <c r="G25" s="17">
        <f t="shared" si="0"/>
        <v>-2.25</v>
      </c>
      <c r="H25" s="17">
        <f t="shared" si="1"/>
        <v>-2.03</v>
      </c>
      <c r="J25" s="30">
        <v>0.679704</v>
      </c>
      <c r="L25" s="18">
        <f t="shared" si="2"/>
        <v>0.11250000000000004</v>
      </c>
      <c r="M25" s="18">
        <f t="shared" si="3"/>
        <v>0.5015974481593781</v>
      </c>
      <c r="N25" s="19">
        <f t="shared" si="4"/>
        <v>0.07646670000000003</v>
      </c>
      <c r="AV25" s="3"/>
    </row>
    <row r="26" spans="2:48" ht="12.75">
      <c r="B26" s="44">
        <v>4.7</v>
      </c>
      <c r="D26" s="9">
        <v>4.04</v>
      </c>
      <c r="E26" s="33">
        <v>0.23</v>
      </c>
      <c r="G26" s="17">
        <f t="shared" si="0"/>
        <v>-2.29</v>
      </c>
      <c r="H26" s="17">
        <f t="shared" si="1"/>
        <v>-2.06</v>
      </c>
      <c r="J26" s="30">
        <v>0.8321040000000001</v>
      </c>
      <c r="L26" s="18">
        <f t="shared" si="2"/>
        <v>0.125</v>
      </c>
      <c r="M26" s="18">
        <f t="shared" si="3"/>
        <v>0.5008991914547277</v>
      </c>
      <c r="N26" s="19">
        <f t="shared" si="4"/>
        <v>0.10401300000000001</v>
      </c>
      <c r="AV26" s="3"/>
    </row>
    <row r="27" spans="2:48" ht="12.75">
      <c r="B27" s="44">
        <v>5.2</v>
      </c>
      <c r="D27" s="9">
        <v>4.07</v>
      </c>
      <c r="E27" s="33">
        <v>0.27</v>
      </c>
      <c r="G27" s="17">
        <f t="shared" si="0"/>
        <v>-2.3200000000000003</v>
      </c>
      <c r="H27" s="17">
        <f t="shared" si="1"/>
        <v>-2.0500000000000003</v>
      </c>
      <c r="J27" s="30">
        <v>0.9052560000000001</v>
      </c>
      <c r="L27" s="18">
        <f t="shared" si="2"/>
        <v>0.14</v>
      </c>
      <c r="M27" s="18">
        <f t="shared" si="3"/>
        <v>0.5</v>
      </c>
      <c r="N27" s="19">
        <f t="shared" si="4"/>
        <v>0.12673584000000002</v>
      </c>
      <c r="AV27" s="3"/>
    </row>
    <row r="28" spans="2:48" ht="12.75">
      <c r="B28" s="44">
        <v>5.7</v>
      </c>
      <c r="D28" s="9">
        <v>4.07</v>
      </c>
      <c r="E28" s="33">
        <v>0.29</v>
      </c>
      <c r="G28" s="17">
        <f t="shared" si="0"/>
        <v>-2.3200000000000003</v>
      </c>
      <c r="H28" s="17">
        <f t="shared" si="1"/>
        <v>-2.0300000000000002</v>
      </c>
      <c r="J28" s="30">
        <v>0.8382000000000001</v>
      </c>
      <c r="L28" s="18">
        <f t="shared" si="2"/>
        <v>0.15000000000000002</v>
      </c>
      <c r="M28" s="18">
        <f t="shared" si="3"/>
        <v>0.5015974481593781</v>
      </c>
      <c r="N28" s="19">
        <f t="shared" si="4"/>
        <v>0.12573000000000004</v>
      </c>
      <c r="AV28" s="3"/>
    </row>
    <row r="29" spans="2:48" ht="12.75">
      <c r="B29" s="44">
        <v>6.2</v>
      </c>
      <c r="D29" s="9">
        <v>4.11</v>
      </c>
      <c r="E29" s="33">
        <v>0.31</v>
      </c>
      <c r="G29" s="17">
        <f t="shared" si="0"/>
        <v>-2.3600000000000003</v>
      </c>
      <c r="H29" s="17">
        <f t="shared" si="1"/>
        <v>-2.0500000000000003</v>
      </c>
      <c r="J29" s="30">
        <v>0.96012</v>
      </c>
      <c r="L29" s="18">
        <f t="shared" si="2"/>
        <v>0.15249999999999997</v>
      </c>
      <c r="M29" s="18">
        <f t="shared" si="3"/>
        <v>0.5008991914547277</v>
      </c>
      <c r="N29" s="19">
        <f t="shared" si="4"/>
        <v>0.14641829999999997</v>
      </c>
      <c r="AV29" s="3"/>
    </row>
    <row r="30" spans="2:48" ht="12.75">
      <c r="B30" s="44">
        <v>6.7</v>
      </c>
      <c r="D30" s="9">
        <v>4.08</v>
      </c>
      <c r="E30" s="33">
        <v>0.3</v>
      </c>
      <c r="G30" s="17">
        <f t="shared" si="0"/>
        <v>-2.33</v>
      </c>
      <c r="H30" s="17">
        <f t="shared" si="1"/>
        <v>-2.0300000000000002</v>
      </c>
      <c r="J30" s="30">
        <v>0.8290560000000001</v>
      </c>
      <c r="L30" s="18">
        <f t="shared" si="2"/>
        <v>0.14249999999999996</v>
      </c>
      <c r="M30" s="18">
        <f t="shared" si="3"/>
        <v>0.5015974481593781</v>
      </c>
      <c r="N30" s="19">
        <f t="shared" si="4"/>
        <v>0.11814047999999998</v>
      </c>
      <c r="AV30" s="3"/>
    </row>
    <row r="31" spans="2:48" ht="12.75">
      <c r="B31" s="44">
        <v>7.2</v>
      </c>
      <c r="D31" s="9">
        <v>4.04</v>
      </c>
      <c r="E31" s="33">
        <v>0.27</v>
      </c>
      <c r="G31" s="17">
        <f t="shared" si="0"/>
        <v>-2.29</v>
      </c>
      <c r="H31" s="17">
        <f t="shared" si="1"/>
        <v>-2.02</v>
      </c>
      <c r="J31" s="30">
        <v>0.8686800000000001</v>
      </c>
      <c r="L31" s="18">
        <f t="shared" si="2"/>
        <v>0.13750000000000007</v>
      </c>
      <c r="M31" s="18">
        <f t="shared" si="3"/>
        <v>0.5</v>
      </c>
      <c r="N31" s="19">
        <f t="shared" si="4"/>
        <v>0.11944350000000008</v>
      </c>
      <c r="AV31" s="3"/>
    </row>
    <row r="32" spans="2:48" ht="12.75">
      <c r="B32" s="44">
        <v>7.7</v>
      </c>
      <c r="D32" s="9">
        <v>4.04</v>
      </c>
      <c r="E32" s="33">
        <v>0.28</v>
      </c>
      <c r="G32" s="17">
        <f t="shared" si="0"/>
        <v>-2.29</v>
      </c>
      <c r="H32" s="17">
        <f t="shared" si="1"/>
        <v>-2.01</v>
      </c>
      <c r="J32" s="30">
        <v>0.597408</v>
      </c>
      <c r="L32" s="18">
        <f t="shared" si="2"/>
        <v>0.13999999999999987</v>
      </c>
      <c r="M32" s="18">
        <f t="shared" si="3"/>
        <v>0.5008991914547268</v>
      </c>
      <c r="N32" s="19">
        <f t="shared" si="4"/>
        <v>0.08363711999999993</v>
      </c>
      <c r="AV32" s="3"/>
    </row>
    <row r="33" spans="2:48" ht="12.75">
      <c r="B33" s="44">
        <v>8.2</v>
      </c>
      <c r="D33" s="9">
        <v>4.07</v>
      </c>
      <c r="E33" s="33">
        <v>0.28</v>
      </c>
      <c r="G33" s="17">
        <f t="shared" si="0"/>
        <v>-2.3200000000000003</v>
      </c>
      <c r="H33" s="17">
        <f t="shared" si="1"/>
        <v>-2.04</v>
      </c>
      <c r="J33" s="30">
        <v>0.649224</v>
      </c>
      <c r="L33" s="18">
        <f t="shared" si="2"/>
        <v>0.13000000000000012</v>
      </c>
      <c r="M33" s="18">
        <f t="shared" si="3"/>
        <v>0.5</v>
      </c>
      <c r="N33" s="19">
        <f t="shared" si="4"/>
        <v>0.08439912000000008</v>
      </c>
      <c r="AV33" s="3"/>
    </row>
    <row r="34" spans="2:48" ht="12.75">
      <c r="B34" s="44">
        <v>8.7</v>
      </c>
      <c r="D34" s="9">
        <v>4.07</v>
      </c>
      <c r="E34" s="33">
        <v>0.24</v>
      </c>
      <c r="G34" s="17">
        <f t="shared" si="0"/>
        <v>-2.3200000000000003</v>
      </c>
      <c r="H34" s="17">
        <f t="shared" si="1"/>
        <v>-2.08</v>
      </c>
      <c r="J34" s="30">
        <v>0.7772399999999999</v>
      </c>
      <c r="L34" s="18">
        <f t="shared" si="2"/>
        <v>0.11750000000000005</v>
      </c>
      <c r="M34" s="18">
        <f t="shared" si="3"/>
        <v>0.5063595560468865</v>
      </c>
      <c r="N34" s="19">
        <f t="shared" si="4"/>
        <v>0.09132570000000002</v>
      </c>
      <c r="AV34" s="3"/>
    </row>
    <row r="35" spans="2:48" ht="12.75">
      <c r="B35" s="44">
        <v>9.2</v>
      </c>
      <c r="D35" s="9">
        <v>3.99</v>
      </c>
      <c r="E35" s="33">
        <v>0.23</v>
      </c>
      <c r="G35" s="17">
        <f t="shared" si="0"/>
        <v>-2.24</v>
      </c>
      <c r="H35" s="17">
        <f t="shared" si="1"/>
        <v>-2.0100000000000002</v>
      </c>
      <c r="J35" s="30">
        <v>0.7589520000000001</v>
      </c>
      <c r="L35" s="18">
        <f t="shared" si="2"/>
        <v>0.10999999999999999</v>
      </c>
      <c r="M35" s="18">
        <f t="shared" si="3"/>
        <v>0.5008991914547277</v>
      </c>
      <c r="N35" s="19">
        <f t="shared" si="4"/>
        <v>0.08348472</v>
      </c>
      <c r="AV35" s="3"/>
    </row>
    <row r="36" spans="2:48" ht="12.75">
      <c r="B36" s="44">
        <v>9.7</v>
      </c>
      <c r="D36" s="9">
        <v>3.96</v>
      </c>
      <c r="E36" s="33">
        <v>0.21</v>
      </c>
      <c r="G36" s="17">
        <f t="shared" si="0"/>
        <v>-2.21</v>
      </c>
      <c r="H36" s="17">
        <f t="shared" si="1"/>
        <v>-2</v>
      </c>
      <c r="J36" s="30">
        <v>0.7711439999999999</v>
      </c>
      <c r="L36" s="18">
        <f t="shared" si="2"/>
        <v>0.09999999999999998</v>
      </c>
      <c r="M36" s="18">
        <f t="shared" si="3"/>
        <v>0.5000999900019995</v>
      </c>
      <c r="N36" s="19">
        <f t="shared" si="4"/>
        <v>0.07711439999999997</v>
      </c>
      <c r="AV36" s="3"/>
    </row>
    <row r="37" spans="2:48" ht="12.75">
      <c r="B37" s="44">
        <v>10.2</v>
      </c>
      <c r="D37" s="9">
        <v>3.97</v>
      </c>
      <c r="E37" s="33">
        <v>0.19</v>
      </c>
      <c r="G37" s="17">
        <f t="shared" si="0"/>
        <v>-2.22</v>
      </c>
      <c r="H37" s="17">
        <f t="shared" si="1"/>
        <v>-2.0300000000000002</v>
      </c>
      <c r="J37" s="30">
        <v>0.7741920000000001</v>
      </c>
      <c r="L37" s="18">
        <f t="shared" si="2"/>
        <v>0.09750000000000003</v>
      </c>
      <c r="M37" s="18">
        <f t="shared" si="3"/>
        <v>0.5000999900019995</v>
      </c>
      <c r="N37" s="19">
        <f t="shared" si="4"/>
        <v>0.07548372000000003</v>
      </c>
      <c r="AV37" s="3"/>
    </row>
    <row r="38" spans="2:48" ht="12.75">
      <c r="B38" s="44">
        <v>10.7</v>
      </c>
      <c r="D38" s="9">
        <v>3.96</v>
      </c>
      <c r="E38" s="33">
        <v>0.2</v>
      </c>
      <c r="G38" s="17">
        <f t="shared" si="0"/>
        <v>-2.21</v>
      </c>
      <c r="H38" s="17">
        <f t="shared" si="1"/>
        <v>-2.01</v>
      </c>
      <c r="J38" s="30">
        <v>0.67056</v>
      </c>
      <c r="L38" s="18">
        <f t="shared" si="2"/>
        <v>0.10000000000000009</v>
      </c>
      <c r="M38" s="18">
        <f t="shared" si="3"/>
        <v>0.5000999900019995</v>
      </c>
      <c r="N38" s="19">
        <f t="shared" si="4"/>
        <v>0.06705600000000006</v>
      </c>
      <c r="AV38" s="3"/>
    </row>
    <row r="39" spans="2:48" ht="12.75">
      <c r="B39" s="44">
        <v>11.2</v>
      </c>
      <c r="D39" s="9">
        <v>3.97</v>
      </c>
      <c r="E39" s="33">
        <v>0.2</v>
      </c>
      <c r="G39" s="17">
        <f t="shared" si="0"/>
        <v>-2.22</v>
      </c>
      <c r="H39" s="17">
        <f t="shared" si="1"/>
        <v>-2.02</v>
      </c>
      <c r="J39" s="30">
        <v>0.621792</v>
      </c>
      <c r="L39" s="18">
        <f t="shared" si="2"/>
        <v>0.11499999999999999</v>
      </c>
      <c r="M39" s="18">
        <f t="shared" si="3"/>
        <v>0.5048762224545734</v>
      </c>
      <c r="N39" s="19">
        <f t="shared" si="4"/>
        <v>0.07150608</v>
      </c>
      <c r="AV39" s="3"/>
    </row>
    <row r="40" spans="2:48" ht="12.75">
      <c r="B40" s="44">
        <v>11.7</v>
      </c>
      <c r="D40" s="9">
        <v>4.04</v>
      </c>
      <c r="E40" s="33">
        <v>0.26</v>
      </c>
      <c r="G40" s="17">
        <f t="shared" si="0"/>
        <v>-2.29</v>
      </c>
      <c r="H40" s="17">
        <f t="shared" si="1"/>
        <v>-2.0300000000000002</v>
      </c>
      <c r="J40" s="30">
        <v>0.62484</v>
      </c>
      <c r="L40" s="18">
        <f t="shared" si="2"/>
        <v>0.14749999999999996</v>
      </c>
      <c r="M40" s="18">
        <f t="shared" si="3"/>
        <v>0.5099019513592784</v>
      </c>
      <c r="N40" s="19">
        <f t="shared" si="4"/>
        <v>0.09216389999999997</v>
      </c>
      <c r="AV40" s="3"/>
    </row>
    <row r="41" spans="2:48" ht="12.75">
      <c r="B41" s="44">
        <v>12.2</v>
      </c>
      <c r="D41" s="9">
        <v>4.14</v>
      </c>
      <c r="E41" s="33">
        <v>0.33</v>
      </c>
      <c r="G41" s="17">
        <f t="shared" si="0"/>
        <v>-2.3899999999999997</v>
      </c>
      <c r="H41" s="17">
        <f t="shared" si="1"/>
        <v>-2.0599999999999996</v>
      </c>
      <c r="J41" s="30">
        <v>0.5</v>
      </c>
      <c r="L41" s="18">
        <f t="shared" si="2"/>
        <v>0.08250000000000002</v>
      </c>
      <c r="M41" s="18">
        <f t="shared" si="3"/>
        <v>0.3579459975941916</v>
      </c>
      <c r="N41" s="19">
        <f t="shared" si="4"/>
        <v>0.04125000000000001</v>
      </c>
      <c r="AV41" s="3"/>
    </row>
    <row r="42" spans="2:48" ht="13.5" thickBot="1">
      <c r="B42" s="45">
        <v>12.7</v>
      </c>
      <c r="C42" s="34"/>
      <c r="D42" s="46">
        <v>2.95</v>
      </c>
      <c r="E42" s="47">
        <v>0</v>
      </c>
      <c r="G42" s="17">
        <f t="shared" si="0"/>
        <v>-1.2000000000000002</v>
      </c>
      <c r="H42" s="17">
        <f t="shared" si="1"/>
        <v>-1.2000000000000002</v>
      </c>
      <c r="J42" s="41">
        <v>0</v>
      </c>
      <c r="L42" s="18">
        <f>(($H42-$G42+$H43-$G43)/2)*($B43-$B42)</f>
        <v>0</v>
      </c>
      <c r="M42" s="18">
        <f>IF(E42+E43&gt;ABS(G42-G43),((B43-B42)^2+(G42-G43)^2)^0.5,MAX(E42,E43)/ABS(D43-D42)*((B43-B42)^2+(G42-G43)^2)^0.5)</f>
        <v>0</v>
      </c>
      <c r="N42" s="19">
        <f t="shared" si="4"/>
        <v>0</v>
      </c>
      <c r="AV42" s="3"/>
    </row>
    <row r="43" spans="2:48" ht="12.75">
      <c r="B43" s="77"/>
      <c r="C43" s="76"/>
      <c r="D43" s="76"/>
      <c r="E43" s="77"/>
      <c r="F43" s="76"/>
      <c r="G43" s="76"/>
      <c r="H43" s="76"/>
      <c r="I43" s="76"/>
      <c r="J43" s="77"/>
      <c r="K43" s="76"/>
      <c r="L43" s="77"/>
      <c r="M43" s="77"/>
      <c r="N43" s="78"/>
      <c r="AV43" s="3"/>
    </row>
    <row r="44" ht="12.75">
      <c r="B44" s="1" t="s">
        <v>44</v>
      </c>
    </row>
    <row r="51" spans="2:6" ht="12.75">
      <c r="B51" s="2"/>
      <c r="C51" s="2"/>
      <c r="E51" s="2"/>
      <c r="F51" s="2"/>
    </row>
    <row r="52" ht="12.75">
      <c r="D52" s="2"/>
    </row>
  </sheetData>
  <mergeCells count="20">
    <mergeCell ref="H14:H15"/>
    <mergeCell ref="J14:J15"/>
    <mergeCell ref="L14:L15"/>
    <mergeCell ref="M14:M15"/>
    <mergeCell ref="B14:B15"/>
    <mergeCell ref="D14:D15"/>
    <mergeCell ref="E14:E15"/>
    <mergeCell ref="G14:G15"/>
    <mergeCell ref="G10:H10"/>
    <mergeCell ref="B13:E13"/>
    <mergeCell ref="G13:H13"/>
    <mergeCell ref="L13:N13"/>
    <mergeCell ref="G6:H6"/>
    <mergeCell ref="G7:H7"/>
    <mergeCell ref="G8:H8"/>
    <mergeCell ref="G9:H9"/>
    <mergeCell ref="G2:H2"/>
    <mergeCell ref="G3:H3"/>
    <mergeCell ref="G4:H4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E21" sqref="E21"/>
    </sheetView>
  </sheetViews>
  <sheetFormatPr defaultColWidth="9.33203125" defaultRowHeight="12.75"/>
  <cols>
    <col min="1" max="1" width="26.83203125" style="21" customWidth="1"/>
    <col min="2" max="2" width="20.83203125" style="21" customWidth="1"/>
    <col min="3" max="4" width="9.33203125" style="21" customWidth="1"/>
    <col min="5" max="5" width="23.16015625" style="21" customWidth="1"/>
    <col min="6" max="6" width="19.66015625" style="21" customWidth="1"/>
    <col min="7" max="7" width="11.5" style="21" customWidth="1"/>
    <col min="8" max="16384" width="9.33203125" style="21" customWidth="1"/>
  </cols>
  <sheetData>
    <row r="1" ht="20.25">
      <c r="A1" s="25" t="s">
        <v>33</v>
      </c>
    </row>
    <row r="3" ht="13.5" thickBot="1"/>
    <row r="4" spans="1:2" ht="12.75">
      <c r="A4" s="20" t="s">
        <v>3</v>
      </c>
      <c r="B4" s="35" t="s">
        <v>38</v>
      </c>
    </row>
    <row r="5" spans="1:2" ht="12.75">
      <c r="A5" s="20" t="s">
        <v>4</v>
      </c>
      <c r="B5" s="61">
        <v>38815</v>
      </c>
    </row>
    <row r="6" spans="1:2" ht="12.75">
      <c r="A6" s="20" t="s">
        <v>27</v>
      </c>
      <c r="B6" s="36"/>
    </row>
    <row r="7" spans="1:2" ht="13.5" thickBot="1">
      <c r="A7" s="20" t="s">
        <v>5</v>
      </c>
      <c r="B7" s="37">
        <v>4</v>
      </c>
    </row>
    <row r="8" ht="12.75">
      <c r="A8" s="22"/>
    </row>
    <row r="9" spans="1:5" ht="12.75">
      <c r="A9" s="23" t="s">
        <v>34</v>
      </c>
      <c r="E9" s="23" t="s">
        <v>34</v>
      </c>
    </row>
    <row r="10" spans="1:7" ht="12.75">
      <c r="A10" s="54" t="s">
        <v>32</v>
      </c>
      <c r="B10" s="54" t="s">
        <v>36</v>
      </c>
      <c r="C10" s="54" t="s">
        <v>37</v>
      </c>
      <c r="E10" s="54" t="s">
        <v>32</v>
      </c>
      <c r="F10" s="54" t="s">
        <v>36</v>
      </c>
      <c r="G10" s="54" t="s">
        <v>37</v>
      </c>
    </row>
    <row r="11" spans="1:7" ht="12.75">
      <c r="A11" s="54">
        <v>100</v>
      </c>
      <c r="B11" s="54">
        <f>PERCENTILE(B$20:B$119,$A11/100)</f>
        <v>90</v>
      </c>
      <c r="C11" s="54">
        <f aca="true" t="shared" si="0" ref="C11:C17">PERCENTILE(C$20:C$119,$A11/100)</f>
        <v>-2</v>
      </c>
      <c r="E11" s="54">
        <v>100</v>
      </c>
      <c r="F11" s="54">
        <f>PERCENTILE(F$20:F$119,$A11/100)</f>
        <v>128</v>
      </c>
      <c r="G11" s="54">
        <f>PERCENTILE(G$20:G$119,$A11/100)</f>
        <v>-2</v>
      </c>
    </row>
    <row r="12" spans="1:7" ht="12.75">
      <c r="A12" s="54">
        <v>90</v>
      </c>
      <c r="B12" s="54">
        <f aca="true" t="shared" si="1" ref="B12:B17">PERCENTILE(B$20:B$119,$A12/100)</f>
        <v>45</v>
      </c>
      <c r="C12" s="54">
        <f t="shared" si="0"/>
        <v>-2</v>
      </c>
      <c r="E12" s="54">
        <v>90</v>
      </c>
      <c r="F12" s="54">
        <f aca="true" t="shared" si="2" ref="F12:F17">PERCENTILE(F$20:F$119,$A12/100)</f>
        <v>64</v>
      </c>
      <c r="G12" s="54">
        <f aca="true" t="shared" si="3" ref="G12:G17">PERCENTILE(G$20:G$119,$A12/100)</f>
        <v>-2.94854268271702</v>
      </c>
    </row>
    <row r="13" spans="1:7" ht="12.75">
      <c r="A13" s="54">
        <v>84</v>
      </c>
      <c r="B13" s="54">
        <f>PERCENTILE(B$20:B$119,$A13/100)</f>
        <v>45</v>
      </c>
      <c r="C13" s="54">
        <f>PERCENTILE(C$20:C$119,$A13/100)</f>
        <v>-2.485426827170242</v>
      </c>
      <c r="E13" s="54">
        <v>84</v>
      </c>
      <c r="F13" s="54">
        <f t="shared" si="2"/>
        <v>48.039999999999935</v>
      </c>
      <c r="G13" s="54">
        <f t="shared" si="3"/>
        <v>-3</v>
      </c>
    </row>
    <row r="14" spans="1:7" ht="12.75">
      <c r="A14" s="54">
        <v>50</v>
      </c>
      <c r="B14" s="54">
        <f t="shared" si="1"/>
        <v>16</v>
      </c>
      <c r="C14" s="54">
        <f t="shared" si="0"/>
        <v>-4</v>
      </c>
      <c r="E14" s="54">
        <v>50</v>
      </c>
      <c r="F14" s="54">
        <f t="shared" si="2"/>
        <v>22</v>
      </c>
      <c r="G14" s="54">
        <f t="shared" si="3"/>
        <v>-4.459431618637297</v>
      </c>
    </row>
    <row r="15" spans="1:7" ht="12.75">
      <c r="A15" s="54">
        <v>16</v>
      </c>
      <c r="B15" s="54">
        <f t="shared" si="1"/>
        <v>5.6</v>
      </c>
      <c r="C15" s="54">
        <f t="shared" si="0"/>
        <v>-5.491853096329675</v>
      </c>
      <c r="E15" s="54">
        <v>16</v>
      </c>
      <c r="F15" s="54">
        <f t="shared" si="2"/>
        <v>8</v>
      </c>
      <c r="G15" s="54">
        <f t="shared" si="3"/>
        <v>-5.573156600916927</v>
      </c>
    </row>
    <row r="16" spans="1:7" ht="12.75">
      <c r="A16" s="54">
        <v>10</v>
      </c>
      <c r="B16" s="54">
        <f t="shared" si="1"/>
        <v>4</v>
      </c>
      <c r="C16" s="54">
        <f t="shared" si="0"/>
        <v>-5.491853096329675</v>
      </c>
      <c r="E16" s="54">
        <v>10</v>
      </c>
      <c r="F16" s="54">
        <f t="shared" si="2"/>
        <v>7.760000000000001</v>
      </c>
      <c r="G16" s="54">
        <f t="shared" si="3"/>
        <v>-6</v>
      </c>
    </row>
    <row r="17" spans="1:7" ht="12.75">
      <c r="A17" s="54">
        <v>0</v>
      </c>
      <c r="B17" s="54">
        <f t="shared" si="1"/>
        <v>4</v>
      </c>
      <c r="C17" s="54">
        <f t="shared" si="0"/>
        <v>-6.491853096329675</v>
      </c>
      <c r="E17" s="54">
        <v>0</v>
      </c>
      <c r="F17" s="54">
        <f t="shared" si="2"/>
        <v>4</v>
      </c>
      <c r="G17" s="54">
        <f t="shared" si="3"/>
        <v>-7</v>
      </c>
    </row>
    <row r="18" spans="2:6" ht="12.75">
      <c r="B18" s="22"/>
      <c r="F18" s="22"/>
    </row>
    <row r="19" spans="2:19" ht="26.25" thickBot="1">
      <c r="B19" s="53" t="s">
        <v>35</v>
      </c>
      <c r="C19" s="53" t="s">
        <v>26</v>
      </c>
      <c r="D19" s="20"/>
      <c r="F19" s="53" t="s">
        <v>35</v>
      </c>
      <c r="G19" s="53" t="s">
        <v>26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12.75">
      <c r="B20" s="38">
        <v>4</v>
      </c>
      <c r="C20" s="40">
        <f>-LOG(B20,2)</f>
        <v>-2</v>
      </c>
      <c r="D20" s="20"/>
      <c r="E20" s="63"/>
      <c r="F20" s="65">
        <v>4</v>
      </c>
      <c r="G20" s="64">
        <f>-LOG(F20,2)</f>
        <v>-2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2.75">
      <c r="B21" s="39">
        <v>4</v>
      </c>
      <c r="C21" s="40">
        <f>-LOG(B21,2)</f>
        <v>-2</v>
      </c>
      <c r="D21" s="20"/>
      <c r="E21" s="63"/>
      <c r="F21" s="66">
        <v>4</v>
      </c>
      <c r="G21" s="64">
        <f>-LOG(F21,2)</f>
        <v>-2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2.75">
      <c r="B22" s="39">
        <v>4</v>
      </c>
      <c r="C22" s="40">
        <f aca="true" t="shared" si="4" ref="C22:C119">-LOG(B22,2)</f>
        <v>-2</v>
      </c>
      <c r="D22" s="20"/>
      <c r="E22" s="63"/>
      <c r="F22" s="66">
        <v>4</v>
      </c>
      <c r="G22" s="64">
        <f aca="true" t="shared" si="5" ref="G22:G85">-LOG(F22,2)</f>
        <v>-2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2.75">
      <c r="B23" s="39">
        <v>4</v>
      </c>
      <c r="C23" s="40">
        <f t="shared" si="4"/>
        <v>-2</v>
      </c>
      <c r="D23" s="20"/>
      <c r="E23" s="63"/>
      <c r="F23" s="66">
        <v>4</v>
      </c>
      <c r="G23" s="64">
        <f t="shared" si="5"/>
        <v>-2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2:19" ht="12.75">
      <c r="B24" s="39">
        <v>4</v>
      </c>
      <c r="C24" s="40">
        <f t="shared" si="4"/>
        <v>-2</v>
      </c>
      <c r="D24" s="20"/>
      <c r="E24" s="63"/>
      <c r="F24" s="66">
        <v>4</v>
      </c>
      <c r="G24" s="64">
        <f t="shared" si="5"/>
        <v>-2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2:19" ht="12.75">
      <c r="B25" s="39">
        <v>4</v>
      </c>
      <c r="C25" s="40">
        <f t="shared" si="4"/>
        <v>-2</v>
      </c>
      <c r="D25" s="20"/>
      <c r="E25" s="63"/>
      <c r="F25" s="66">
        <v>4</v>
      </c>
      <c r="G25" s="64">
        <f t="shared" si="5"/>
        <v>-2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2:19" ht="12.75">
      <c r="B26" s="39">
        <v>4</v>
      </c>
      <c r="C26" s="40">
        <f t="shared" si="4"/>
        <v>-2</v>
      </c>
      <c r="D26" s="20"/>
      <c r="E26" s="63"/>
      <c r="F26" s="66">
        <v>4</v>
      </c>
      <c r="G26" s="64">
        <f t="shared" si="5"/>
        <v>-2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2:19" ht="12.75">
      <c r="B27" s="39">
        <v>4</v>
      </c>
      <c r="C27" s="40">
        <f t="shared" si="4"/>
        <v>-2</v>
      </c>
      <c r="D27" s="20"/>
      <c r="E27" s="63"/>
      <c r="F27" s="66">
        <v>5.6</v>
      </c>
      <c r="G27" s="64">
        <f t="shared" si="5"/>
        <v>-2.485426827170242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9" ht="12.75">
      <c r="B28" s="39">
        <v>4</v>
      </c>
      <c r="C28" s="40">
        <f t="shared" si="4"/>
        <v>-2</v>
      </c>
      <c r="D28" s="20"/>
      <c r="E28" s="63"/>
      <c r="F28" s="66">
        <v>5.6</v>
      </c>
      <c r="G28" s="64">
        <f t="shared" si="5"/>
        <v>-2.485426827170242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2:19" ht="12.75">
      <c r="B29" s="39">
        <v>4</v>
      </c>
      <c r="C29" s="40">
        <f t="shared" si="4"/>
        <v>-2</v>
      </c>
      <c r="D29" s="20"/>
      <c r="E29" s="63"/>
      <c r="F29" s="66">
        <v>5.6</v>
      </c>
      <c r="G29" s="64">
        <f t="shared" si="5"/>
        <v>-2.485426827170242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2:19" ht="12.75">
      <c r="B30" s="39">
        <v>4</v>
      </c>
      <c r="C30" s="40">
        <f t="shared" si="4"/>
        <v>-2</v>
      </c>
      <c r="D30" s="20"/>
      <c r="E30" s="63"/>
      <c r="F30" s="66">
        <v>8</v>
      </c>
      <c r="G30" s="64">
        <f t="shared" si="5"/>
        <v>-3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19" ht="12.75">
      <c r="B31" s="39">
        <v>4</v>
      </c>
      <c r="C31" s="40">
        <f t="shared" si="4"/>
        <v>-2</v>
      </c>
      <c r="D31" s="20"/>
      <c r="E31" s="63"/>
      <c r="F31" s="66">
        <v>8</v>
      </c>
      <c r="G31" s="64">
        <f t="shared" si="5"/>
        <v>-3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2:19" ht="12.75">
      <c r="B32" s="39">
        <v>4</v>
      </c>
      <c r="C32" s="40">
        <f t="shared" si="4"/>
        <v>-2</v>
      </c>
      <c r="D32" s="20"/>
      <c r="E32" s="63"/>
      <c r="F32" s="66">
        <v>8</v>
      </c>
      <c r="G32" s="64">
        <f t="shared" si="5"/>
        <v>-3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2:19" ht="12.75">
      <c r="B33" s="39">
        <v>4</v>
      </c>
      <c r="C33" s="40">
        <f t="shared" si="4"/>
        <v>-2</v>
      </c>
      <c r="D33" s="20"/>
      <c r="E33" s="63"/>
      <c r="F33" s="66">
        <v>8</v>
      </c>
      <c r="G33" s="64">
        <f t="shared" si="5"/>
        <v>-3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2:19" ht="12.75">
      <c r="B34" s="39">
        <v>5.6</v>
      </c>
      <c r="C34" s="40">
        <f t="shared" si="4"/>
        <v>-2.485426827170242</v>
      </c>
      <c r="D34" s="20"/>
      <c r="E34" s="63"/>
      <c r="F34" s="66">
        <v>8</v>
      </c>
      <c r="G34" s="64">
        <f t="shared" si="5"/>
        <v>-3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2:19" ht="12.75">
      <c r="B35" s="39">
        <v>5.6</v>
      </c>
      <c r="C35" s="40">
        <f t="shared" si="4"/>
        <v>-2.485426827170242</v>
      </c>
      <c r="D35" s="20"/>
      <c r="E35" s="63"/>
      <c r="F35" s="66">
        <v>8</v>
      </c>
      <c r="G35" s="64">
        <f t="shared" si="5"/>
        <v>-3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.75">
      <c r="B36" s="39">
        <v>5.6</v>
      </c>
      <c r="C36" s="40">
        <f t="shared" si="4"/>
        <v>-2.485426827170242</v>
      </c>
      <c r="D36" s="20"/>
      <c r="E36" s="63"/>
      <c r="F36" s="66">
        <v>8</v>
      </c>
      <c r="G36" s="64">
        <f t="shared" si="5"/>
        <v>-3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2:19" ht="12.75">
      <c r="B37" s="39">
        <v>5.6</v>
      </c>
      <c r="C37" s="40">
        <f t="shared" si="4"/>
        <v>-2.485426827170242</v>
      </c>
      <c r="D37" s="20"/>
      <c r="E37" s="63"/>
      <c r="F37" s="66">
        <v>11</v>
      </c>
      <c r="G37" s="64">
        <f t="shared" si="5"/>
        <v>-3.4594316186372978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19" ht="12.75">
      <c r="B38" s="39">
        <v>5.6</v>
      </c>
      <c r="C38" s="40">
        <f t="shared" si="4"/>
        <v>-2.485426827170242</v>
      </c>
      <c r="D38" s="20"/>
      <c r="E38" s="63"/>
      <c r="F38" s="66">
        <v>11</v>
      </c>
      <c r="G38" s="64">
        <f t="shared" si="5"/>
        <v>-3.4594316186372978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12.75">
      <c r="B39" s="39">
        <v>5.6</v>
      </c>
      <c r="C39" s="40">
        <f t="shared" si="4"/>
        <v>-2.485426827170242</v>
      </c>
      <c r="D39" s="20"/>
      <c r="E39" s="63"/>
      <c r="F39" s="66">
        <v>11</v>
      </c>
      <c r="G39" s="64">
        <f t="shared" si="5"/>
        <v>-3.4594316186372978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2:19" ht="12.75">
      <c r="B40" s="39">
        <v>5.6</v>
      </c>
      <c r="C40" s="40">
        <f t="shared" si="4"/>
        <v>-2.485426827170242</v>
      </c>
      <c r="D40" s="20"/>
      <c r="E40" s="63"/>
      <c r="F40" s="66">
        <v>11</v>
      </c>
      <c r="G40" s="64">
        <f t="shared" si="5"/>
        <v>-3.4594316186372978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19" ht="12.75">
      <c r="B41" s="39">
        <v>5.6</v>
      </c>
      <c r="C41" s="40">
        <f t="shared" si="4"/>
        <v>-2.485426827170242</v>
      </c>
      <c r="D41" s="20"/>
      <c r="E41" s="63"/>
      <c r="F41" s="66">
        <v>11</v>
      </c>
      <c r="G41" s="64">
        <f t="shared" si="5"/>
        <v>-3.4594316186372978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2:19" ht="12.75">
      <c r="B42" s="39">
        <v>5.6</v>
      </c>
      <c r="C42" s="40">
        <f t="shared" si="4"/>
        <v>-2.485426827170242</v>
      </c>
      <c r="D42" s="20"/>
      <c r="E42" s="63"/>
      <c r="F42" s="66">
        <v>11</v>
      </c>
      <c r="G42" s="64">
        <f t="shared" si="5"/>
        <v>-3.4594316186372978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19" ht="12.75">
      <c r="B43" s="39">
        <v>5.6</v>
      </c>
      <c r="C43" s="40">
        <f t="shared" si="4"/>
        <v>-2.485426827170242</v>
      </c>
      <c r="D43" s="20"/>
      <c r="E43" s="63"/>
      <c r="F43" s="66">
        <v>11</v>
      </c>
      <c r="G43" s="64">
        <f t="shared" si="5"/>
        <v>-3.4594316186372978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19" ht="12.75">
      <c r="B44" s="39">
        <v>5.6</v>
      </c>
      <c r="C44" s="40">
        <f t="shared" si="4"/>
        <v>-2.485426827170242</v>
      </c>
      <c r="D44" s="20"/>
      <c r="E44" s="63"/>
      <c r="F44" s="66">
        <v>11</v>
      </c>
      <c r="G44" s="64">
        <f t="shared" si="5"/>
        <v>-3.4594316186372978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2:19" ht="12.75">
      <c r="B45" s="39">
        <v>5.6</v>
      </c>
      <c r="C45" s="40">
        <f t="shared" si="4"/>
        <v>-2.485426827170242</v>
      </c>
      <c r="D45" s="20"/>
      <c r="E45" s="63"/>
      <c r="F45" s="66">
        <v>11</v>
      </c>
      <c r="G45" s="64">
        <f t="shared" si="5"/>
        <v>-3.4594316186372978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2:19" ht="12.75">
      <c r="B46" s="39">
        <v>5.6</v>
      </c>
      <c r="C46" s="40">
        <f t="shared" si="4"/>
        <v>-2.485426827170242</v>
      </c>
      <c r="D46" s="20"/>
      <c r="E46" s="63"/>
      <c r="F46" s="66">
        <v>11</v>
      </c>
      <c r="G46" s="64">
        <f t="shared" si="5"/>
        <v>-3.4594316186372978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19" ht="12.75">
      <c r="B47" s="39">
        <v>8</v>
      </c>
      <c r="C47" s="40">
        <f t="shared" si="4"/>
        <v>-3</v>
      </c>
      <c r="D47" s="20"/>
      <c r="E47" s="63"/>
      <c r="F47" s="66">
        <v>11</v>
      </c>
      <c r="G47" s="64">
        <f t="shared" si="5"/>
        <v>-3.4594316186372978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2:19" ht="12.75">
      <c r="B48" s="39">
        <v>8</v>
      </c>
      <c r="C48" s="40">
        <f t="shared" si="4"/>
        <v>-3</v>
      </c>
      <c r="D48" s="20"/>
      <c r="E48" s="63"/>
      <c r="F48" s="66">
        <v>11</v>
      </c>
      <c r="G48" s="64">
        <f t="shared" si="5"/>
        <v>-3.4594316186372978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2.75">
      <c r="B49" s="39">
        <v>8</v>
      </c>
      <c r="C49" s="40">
        <f t="shared" si="4"/>
        <v>-3</v>
      </c>
      <c r="D49" s="20"/>
      <c r="E49" s="63"/>
      <c r="F49" s="66">
        <v>11</v>
      </c>
      <c r="G49" s="64">
        <f t="shared" si="5"/>
        <v>-3.4594316186372978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12.75">
      <c r="B50" s="39">
        <v>8</v>
      </c>
      <c r="C50" s="40">
        <f t="shared" si="4"/>
        <v>-3</v>
      </c>
      <c r="D50" s="20"/>
      <c r="E50" s="63"/>
      <c r="F50" s="66">
        <v>11</v>
      </c>
      <c r="G50" s="64">
        <f t="shared" si="5"/>
        <v>-3.4594316186372978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2.75">
      <c r="B51" s="39">
        <v>8</v>
      </c>
      <c r="C51" s="40">
        <f t="shared" si="4"/>
        <v>-3</v>
      </c>
      <c r="D51" s="20"/>
      <c r="E51" s="63"/>
      <c r="F51" s="66">
        <v>11</v>
      </c>
      <c r="G51" s="64">
        <f t="shared" si="5"/>
        <v>-3.4594316186372978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2.75">
      <c r="B52" s="39">
        <v>8</v>
      </c>
      <c r="C52" s="40">
        <f t="shared" si="4"/>
        <v>-3</v>
      </c>
      <c r="D52" s="20"/>
      <c r="E52" s="63"/>
      <c r="F52" s="66">
        <v>16</v>
      </c>
      <c r="G52" s="64">
        <f t="shared" si="5"/>
        <v>-4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2.75">
      <c r="B53" s="39">
        <v>8</v>
      </c>
      <c r="C53" s="40">
        <f t="shared" si="4"/>
        <v>-3</v>
      </c>
      <c r="D53" s="20"/>
      <c r="E53" s="63"/>
      <c r="F53" s="66">
        <v>16</v>
      </c>
      <c r="G53" s="64">
        <f t="shared" si="5"/>
        <v>-4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>
      <c r="B54" s="39">
        <v>8</v>
      </c>
      <c r="C54" s="40">
        <f t="shared" si="4"/>
        <v>-3</v>
      </c>
      <c r="D54" s="20"/>
      <c r="E54" s="63"/>
      <c r="F54" s="66">
        <v>16</v>
      </c>
      <c r="G54" s="64">
        <f t="shared" si="5"/>
        <v>-4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2.75">
      <c r="B55" s="39">
        <v>11</v>
      </c>
      <c r="C55" s="40">
        <f t="shared" si="4"/>
        <v>-3.4594316186372978</v>
      </c>
      <c r="D55" s="20"/>
      <c r="E55" s="63"/>
      <c r="F55" s="66">
        <v>16</v>
      </c>
      <c r="G55" s="64">
        <f t="shared" si="5"/>
        <v>-4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>
      <c r="B56" s="39">
        <v>11</v>
      </c>
      <c r="C56" s="40">
        <f t="shared" si="4"/>
        <v>-3.4594316186372978</v>
      </c>
      <c r="D56" s="20"/>
      <c r="E56" s="63"/>
      <c r="F56" s="66">
        <v>16</v>
      </c>
      <c r="G56" s="64">
        <f t="shared" si="5"/>
        <v>-4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2.75">
      <c r="B57" s="39">
        <v>11</v>
      </c>
      <c r="C57" s="40">
        <f t="shared" si="4"/>
        <v>-3.4594316186372978</v>
      </c>
      <c r="D57" s="20"/>
      <c r="E57" s="63"/>
      <c r="F57" s="66">
        <v>16</v>
      </c>
      <c r="G57" s="64">
        <f t="shared" si="5"/>
        <v>-4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 ht="12.75">
      <c r="B58" s="39">
        <v>11</v>
      </c>
      <c r="C58" s="40">
        <f t="shared" si="4"/>
        <v>-3.4594316186372978</v>
      </c>
      <c r="D58" s="20"/>
      <c r="E58" s="63"/>
      <c r="F58" s="66">
        <v>16</v>
      </c>
      <c r="G58" s="64">
        <f t="shared" si="5"/>
        <v>-4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ht="12.75">
      <c r="B59" s="39">
        <v>11</v>
      </c>
      <c r="C59" s="40">
        <f t="shared" si="4"/>
        <v>-3.4594316186372978</v>
      </c>
      <c r="D59" s="20"/>
      <c r="E59" s="63"/>
      <c r="F59" s="66">
        <v>22</v>
      </c>
      <c r="G59" s="64">
        <f t="shared" si="5"/>
        <v>-4.459431618637297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ht="12.75">
      <c r="B60" s="39">
        <v>11</v>
      </c>
      <c r="C60" s="40">
        <f t="shared" si="4"/>
        <v>-3.4594316186372978</v>
      </c>
      <c r="D60" s="20"/>
      <c r="E60" s="63"/>
      <c r="F60" s="66">
        <v>22</v>
      </c>
      <c r="G60" s="64">
        <f t="shared" si="5"/>
        <v>-4.459431618637297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ht="12.75">
      <c r="B61" s="39">
        <v>11</v>
      </c>
      <c r="C61" s="40">
        <f t="shared" si="4"/>
        <v>-3.4594316186372978</v>
      </c>
      <c r="D61" s="20"/>
      <c r="E61" s="63"/>
      <c r="F61" s="66">
        <v>22</v>
      </c>
      <c r="G61" s="64">
        <f t="shared" si="5"/>
        <v>-4.459431618637297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ht="12.75">
      <c r="B62" s="39">
        <v>11</v>
      </c>
      <c r="C62" s="40">
        <f t="shared" si="4"/>
        <v>-3.4594316186372978</v>
      </c>
      <c r="D62" s="20"/>
      <c r="E62" s="63"/>
      <c r="F62" s="66">
        <v>22</v>
      </c>
      <c r="G62" s="64">
        <f t="shared" si="5"/>
        <v>-4.459431618637297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12.75">
      <c r="B63" s="39">
        <v>16</v>
      </c>
      <c r="C63" s="40">
        <f t="shared" si="4"/>
        <v>-4</v>
      </c>
      <c r="D63" s="20"/>
      <c r="E63" s="63"/>
      <c r="F63" s="66">
        <v>22</v>
      </c>
      <c r="G63" s="64">
        <f t="shared" si="5"/>
        <v>-4.459431618637297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 ht="12.75">
      <c r="B64" s="39">
        <v>16</v>
      </c>
      <c r="C64" s="40">
        <f t="shared" si="4"/>
        <v>-4</v>
      </c>
      <c r="D64" s="20"/>
      <c r="E64" s="63"/>
      <c r="F64" s="66">
        <v>22</v>
      </c>
      <c r="G64" s="64">
        <f t="shared" si="5"/>
        <v>-4.459431618637297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ht="12.75">
      <c r="B65" s="39">
        <v>16</v>
      </c>
      <c r="C65" s="40">
        <f t="shared" si="4"/>
        <v>-4</v>
      </c>
      <c r="D65" s="20"/>
      <c r="E65" s="63"/>
      <c r="F65" s="66">
        <v>22</v>
      </c>
      <c r="G65" s="64">
        <f t="shared" si="5"/>
        <v>-4.459431618637297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2.75">
      <c r="B66" s="39">
        <v>16</v>
      </c>
      <c r="C66" s="40">
        <f t="shared" si="4"/>
        <v>-4</v>
      </c>
      <c r="D66" s="20"/>
      <c r="E66" s="63"/>
      <c r="F66" s="66">
        <v>22</v>
      </c>
      <c r="G66" s="64">
        <f t="shared" si="5"/>
        <v>-4.459431618637297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2.75">
      <c r="B67" s="39">
        <v>16</v>
      </c>
      <c r="C67" s="40">
        <f t="shared" si="4"/>
        <v>-4</v>
      </c>
      <c r="D67" s="20"/>
      <c r="E67" s="63"/>
      <c r="F67" s="66">
        <v>22</v>
      </c>
      <c r="G67" s="64">
        <f t="shared" si="5"/>
        <v>-4.459431618637297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2.75">
      <c r="B68" s="39">
        <v>16</v>
      </c>
      <c r="C68" s="40">
        <f t="shared" si="4"/>
        <v>-4</v>
      </c>
      <c r="D68" s="20"/>
      <c r="E68" s="63"/>
      <c r="F68" s="66">
        <v>22</v>
      </c>
      <c r="G68" s="64">
        <f t="shared" si="5"/>
        <v>-4.459431618637297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2.75">
      <c r="B69" s="39">
        <v>16</v>
      </c>
      <c r="C69" s="40">
        <f t="shared" si="4"/>
        <v>-4</v>
      </c>
      <c r="D69" s="20"/>
      <c r="E69" s="63"/>
      <c r="F69" s="66">
        <v>22</v>
      </c>
      <c r="G69" s="64">
        <f t="shared" si="5"/>
        <v>-4.459431618637297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2.75">
      <c r="B70" s="39">
        <v>16</v>
      </c>
      <c r="C70" s="40">
        <f t="shared" si="4"/>
        <v>-4</v>
      </c>
      <c r="D70" s="20"/>
      <c r="E70" s="63"/>
      <c r="F70" s="66">
        <v>22</v>
      </c>
      <c r="G70" s="64">
        <f t="shared" si="5"/>
        <v>-4.459431618637297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2.75">
      <c r="B71" s="39">
        <v>16</v>
      </c>
      <c r="C71" s="40">
        <f t="shared" si="4"/>
        <v>-4</v>
      </c>
      <c r="D71" s="20"/>
      <c r="E71" s="63"/>
      <c r="F71" s="66">
        <v>22</v>
      </c>
      <c r="G71" s="64">
        <f t="shared" si="5"/>
        <v>-4.459431618637297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2.75">
      <c r="B72" s="39">
        <v>16</v>
      </c>
      <c r="C72" s="40">
        <f t="shared" si="4"/>
        <v>-4</v>
      </c>
      <c r="D72" s="20"/>
      <c r="E72" s="63"/>
      <c r="F72" s="66">
        <v>22</v>
      </c>
      <c r="G72" s="64">
        <f t="shared" si="5"/>
        <v>-4.459431618637297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2.75">
      <c r="B73" s="39">
        <v>16</v>
      </c>
      <c r="C73" s="40">
        <f t="shared" si="4"/>
        <v>-4</v>
      </c>
      <c r="D73" s="20"/>
      <c r="E73" s="63"/>
      <c r="F73" s="66">
        <v>22</v>
      </c>
      <c r="G73" s="64">
        <f t="shared" si="5"/>
        <v>-4.459431618637297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2.75">
      <c r="B74" s="39">
        <v>16</v>
      </c>
      <c r="C74" s="40">
        <f t="shared" si="4"/>
        <v>-4</v>
      </c>
      <c r="D74" s="20"/>
      <c r="E74" s="63"/>
      <c r="F74" s="66">
        <v>22</v>
      </c>
      <c r="G74" s="64">
        <f t="shared" si="5"/>
        <v>-4.459431618637297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2.75">
      <c r="B75" s="39">
        <v>22</v>
      </c>
      <c r="C75" s="40">
        <f t="shared" si="4"/>
        <v>-4.459431618637297</v>
      </c>
      <c r="D75" s="20"/>
      <c r="E75" s="63"/>
      <c r="F75" s="66">
        <v>32</v>
      </c>
      <c r="G75" s="64">
        <f t="shared" si="5"/>
        <v>-5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2.75">
      <c r="B76" s="39">
        <v>22</v>
      </c>
      <c r="C76" s="40">
        <f t="shared" si="4"/>
        <v>-4.459431618637297</v>
      </c>
      <c r="D76" s="20"/>
      <c r="E76" s="63"/>
      <c r="F76" s="66">
        <v>32</v>
      </c>
      <c r="G76" s="64">
        <f t="shared" si="5"/>
        <v>-5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2.75">
      <c r="B77" s="39">
        <v>22</v>
      </c>
      <c r="C77" s="40">
        <f t="shared" si="4"/>
        <v>-4.459431618637297</v>
      </c>
      <c r="D77" s="20"/>
      <c r="E77" s="63"/>
      <c r="F77" s="66">
        <v>32</v>
      </c>
      <c r="G77" s="64">
        <f t="shared" si="5"/>
        <v>-5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2.75">
      <c r="B78" s="39">
        <v>22</v>
      </c>
      <c r="C78" s="40">
        <f t="shared" si="4"/>
        <v>-4.459431618637297</v>
      </c>
      <c r="D78" s="20"/>
      <c r="E78" s="63"/>
      <c r="F78" s="66">
        <v>32</v>
      </c>
      <c r="G78" s="64">
        <f t="shared" si="5"/>
        <v>-5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2.75">
      <c r="B79" s="39">
        <v>22</v>
      </c>
      <c r="C79" s="40">
        <f t="shared" si="4"/>
        <v>-4.459431618637297</v>
      </c>
      <c r="D79" s="20"/>
      <c r="E79" s="63"/>
      <c r="F79" s="66">
        <v>32</v>
      </c>
      <c r="G79" s="64">
        <f t="shared" si="5"/>
        <v>-5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2.75">
      <c r="B80" s="39">
        <v>22</v>
      </c>
      <c r="C80" s="40">
        <f t="shared" si="4"/>
        <v>-4.459431618637297</v>
      </c>
      <c r="D80" s="20"/>
      <c r="E80" s="63"/>
      <c r="F80" s="66">
        <v>32</v>
      </c>
      <c r="G80" s="64">
        <f t="shared" si="5"/>
        <v>-5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2.75">
      <c r="B81" s="39">
        <v>22</v>
      </c>
      <c r="C81" s="40">
        <f t="shared" si="4"/>
        <v>-4.459431618637297</v>
      </c>
      <c r="D81" s="20"/>
      <c r="E81" s="63"/>
      <c r="F81" s="66">
        <v>32</v>
      </c>
      <c r="G81" s="64">
        <f t="shared" si="5"/>
        <v>-5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2.75">
      <c r="B82" s="39">
        <v>22</v>
      </c>
      <c r="C82" s="40">
        <f t="shared" si="4"/>
        <v>-4.459431618637297</v>
      </c>
      <c r="D82" s="20"/>
      <c r="E82" s="63"/>
      <c r="F82" s="66">
        <v>32</v>
      </c>
      <c r="G82" s="64">
        <f t="shared" si="5"/>
        <v>-5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2.75">
      <c r="B83" s="39">
        <v>22</v>
      </c>
      <c r="C83" s="40">
        <f t="shared" si="4"/>
        <v>-4.459431618637297</v>
      </c>
      <c r="D83" s="20"/>
      <c r="E83" s="63"/>
      <c r="F83" s="66">
        <v>32</v>
      </c>
      <c r="G83" s="64">
        <f t="shared" si="5"/>
        <v>-5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2.75">
      <c r="B84" s="39">
        <v>22</v>
      </c>
      <c r="C84" s="40">
        <f t="shared" si="4"/>
        <v>-4.459431618637297</v>
      </c>
      <c r="D84" s="20"/>
      <c r="E84" s="63"/>
      <c r="F84" s="66">
        <v>32</v>
      </c>
      <c r="G84" s="64">
        <f t="shared" si="5"/>
        <v>-5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2.75">
      <c r="B85" s="39">
        <v>22</v>
      </c>
      <c r="C85" s="40">
        <f aca="true" t="shared" si="6" ref="C85:C118">-LOG(B85,2)</f>
        <v>-4.459431618637297</v>
      </c>
      <c r="D85" s="20"/>
      <c r="E85" s="63"/>
      <c r="F85" s="66">
        <v>32</v>
      </c>
      <c r="G85" s="64">
        <f t="shared" si="5"/>
        <v>-5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2.75">
      <c r="B86" s="39">
        <v>32</v>
      </c>
      <c r="C86" s="40">
        <f t="shared" si="6"/>
        <v>-5</v>
      </c>
      <c r="D86" s="20"/>
      <c r="E86" s="63"/>
      <c r="F86" s="66">
        <v>32</v>
      </c>
      <c r="G86" s="64">
        <f aca="true" t="shared" si="7" ref="G86:G119">-LOG(F86,2)</f>
        <v>-5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2.75">
      <c r="B87" s="39">
        <v>32</v>
      </c>
      <c r="C87" s="40">
        <f t="shared" si="6"/>
        <v>-5</v>
      </c>
      <c r="D87" s="20"/>
      <c r="E87" s="63"/>
      <c r="F87" s="66">
        <v>32</v>
      </c>
      <c r="G87" s="64">
        <f t="shared" si="7"/>
        <v>-5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2.75">
      <c r="B88" s="39">
        <v>32</v>
      </c>
      <c r="C88" s="40">
        <f t="shared" si="6"/>
        <v>-5</v>
      </c>
      <c r="D88" s="20"/>
      <c r="E88" s="63"/>
      <c r="F88" s="66">
        <v>32</v>
      </c>
      <c r="G88" s="64">
        <f t="shared" si="7"/>
        <v>-5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2.75">
      <c r="B89" s="39">
        <v>32</v>
      </c>
      <c r="C89" s="40">
        <f t="shared" si="6"/>
        <v>-5</v>
      </c>
      <c r="D89" s="20"/>
      <c r="E89" s="63"/>
      <c r="F89" s="66">
        <v>32</v>
      </c>
      <c r="G89" s="64">
        <f t="shared" si="7"/>
        <v>-5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2.75">
      <c r="B90" s="39">
        <v>32</v>
      </c>
      <c r="C90" s="40">
        <f t="shared" si="6"/>
        <v>-5</v>
      </c>
      <c r="D90" s="20"/>
      <c r="E90" s="63"/>
      <c r="F90" s="66">
        <v>32</v>
      </c>
      <c r="G90" s="64">
        <f t="shared" si="7"/>
        <v>-5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2.75">
      <c r="B91" s="39">
        <v>32</v>
      </c>
      <c r="C91" s="40">
        <f t="shared" si="6"/>
        <v>-5</v>
      </c>
      <c r="D91" s="20"/>
      <c r="E91" s="63"/>
      <c r="F91" s="66">
        <v>32</v>
      </c>
      <c r="G91" s="64">
        <f t="shared" si="7"/>
        <v>-5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2.75">
      <c r="B92" s="39">
        <v>32</v>
      </c>
      <c r="C92" s="40">
        <f t="shared" si="6"/>
        <v>-5</v>
      </c>
      <c r="D92" s="20"/>
      <c r="E92" s="63"/>
      <c r="F92" s="66">
        <v>45</v>
      </c>
      <c r="G92" s="64">
        <f t="shared" si="7"/>
        <v>-5.491853096329675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2.75">
      <c r="B93" s="39">
        <v>32</v>
      </c>
      <c r="C93" s="40">
        <f t="shared" si="6"/>
        <v>-5</v>
      </c>
      <c r="D93" s="20"/>
      <c r="E93" s="63"/>
      <c r="F93" s="66">
        <v>45</v>
      </c>
      <c r="G93" s="64">
        <f t="shared" si="7"/>
        <v>-5.491853096329675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2.75">
      <c r="B94" s="39">
        <v>32</v>
      </c>
      <c r="C94" s="40">
        <f t="shared" si="6"/>
        <v>-5</v>
      </c>
      <c r="D94" s="20"/>
      <c r="E94" s="63"/>
      <c r="F94" s="66">
        <v>45</v>
      </c>
      <c r="G94" s="64">
        <f t="shared" si="7"/>
        <v>-5.491853096329675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2.75">
      <c r="B95" s="39">
        <v>32</v>
      </c>
      <c r="C95" s="40">
        <f t="shared" si="6"/>
        <v>-5</v>
      </c>
      <c r="D95" s="20"/>
      <c r="E95" s="63"/>
      <c r="F95" s="66">
        <v>45</v>
      </c>
      <c r="G95" s="64">
        <f t="shared" si="7"/>
        <v>-5.491853096329675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2.75">
      <c r="B96" s="39">
        <v>32</v>
      </c>
      <c r="C96" s="40">
        <f t="shared" si="6"/>
        <v>-5</v>
      </c>
      <c r="D96" s="20"/>
      <c r="E96" s="63"/>
      <c r="F96" s="66">
        <v>45</v>
      </c>
      <c r="G96" s="64">
        <f t="shared" si="7"/>
        <v>-5.491853096329675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2.75">
      <c r="B97" s="39">
        <v>32</v>
      </c>
      <c r="C97" s="40">
        <f t="shared" si="6"/>
        <v>-5</v>
      </c>
      <c r="D97" s="20"/>
      <c r="E97" s="63"/>
      <c r="F97" s="66">
        <v>45</v>
      </c>
      <c r="G97" s="64">
        <f t="shared" si="7"/>
        <v>-5.491853096329675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2.75">
      <c r="B98" s="39">
        <v>32</v>
      </c>
      <c r="C98" s="40">
        <f t="shared" si="6"/>
        <v>-5</v>
      </c>
      <c r="D98" s="20"/>
      <c r="E98" s="63"/>
      <c r="F98" s="66">
        <v>45</v>
      </c>
      <c r="G98" s="64">
        <f t="shared" si="7"/>
        <v>-5.491853096329675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2.75">
      <c r="B99" s="39">
        <v>32</v>
      </c>
      <c r="C99" s="40">
        <f t="shared" si="6"/>
        <v>-5</v>
      </c>
      <c r="D99" s="20"/>
      <c r="E99" s="63"/>
      <c r="F99" s="66">
        <v>45</v>
      </c>
      <c r="G99" s="64">
        <f t="shared" si="7"/>
        <v>-5.491853096329675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2.75">
      <c r="B100" s="39">
        <v>32</v>
      </c>
      <c r="C100" s="40">
        <f t="shared" si="6"/>
        <v>-5</v>
      </c>
      <c r="D100" s="20"/>
      <c r="E100" s="63"/>
      <c r="F100" s="66">
        <v>45</v>
      </c>
      <c r="G100" s="64">
        <f t="shared" si="7"/>
        <v>-5.491853096329675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2.75">
      <c r="B101" s="39">
        <v>45</v>
      </c>
      <c r="C101" s="40">
        <f t="shared" si="6"/>
        <v>-5.491853096329675</v>
      </c>
      <c r="D101" s="20"/>
      <c r="E101" s="63"/>
      <c r="F101" s="66">
        <v>45</v>
      </c>
      <c r="G101" s="64">
        <f t="shared" si="7"/>
        <v>-5.491853096329675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2.75">
      <c r="B102" s="39">
        <v>45</v>
      </c>
      <c r="C102" s="40">
        <f t="shared" si="6"/>
        <v>-5.491853096329675</v>
      </c>
      <c r="D102" s="20"/>
      <c r="E102" s="63"/>
      <c r="F102" s="66">
        <v>45</v>
      </c>
      <c r="G102" s="64">
        <f t="shared" si="7"/>
        <v>-5.491853096329675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2.75">
      <c r="B103" s="39">
        <v>45</v>
      </c>
      <c r="C103" s="40">
        <f t="shared" si="6"/>
        <v>-5.491853096329675</v>
      </c>
      <c r="D103" s="20"/>
      <c r="E103" s="63"/>
      <c r="F103" s="66">
        <v>45</v>
      </c>
      <c r="G103" s="64">
        <f t="shared" si="7"/>
        <v>-5.491853096329675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2.75">
      <c r="B104" s="39">
        <v>45</v>
      </c>
      <c r="C104" s="40">
        <f t="shared" si="6"/>
        <v>-5.491853096329675</v>
      </c>
      <c r="D104" s="20"/>
      <c r="E104" s="63"/>
      <c r="F104" s="66">
        <v>64</v>
      </c>
      <c r="G104" s="64">
        <f t="shared" si="7"/>
        <v>-6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2.75">
      <c r="B105" s="39">
        <v>45</v>
      </c>
      <c r="C105" s="40">
        <f t="shared" si="6"/>
        <v>-5.491853096329675</v>
      </c>
      <c r="D105" s="20"/>
      <c r="E105" s="63"/>
      <c r="F105" s="66">
        <v>64</v>
      </c>
      <c r="G105" s="64">
        <f t="shared" si="7"/>
        <v>-6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2.75">
      <c r="B106" s="39">
        <v>45</v>
      </c>
      <c r="C106" s="40">
        <f t="shared" si="6"/>
        <v>-5.491853096329675</v>
      </c>
      <c r="D106" s="20"/>
      <c r="E106" s="63"/>
      <c r="F106" s="66">
        <v>64</v>
      </c>
      <c r="G106" s="64">
        <f t="shared" si="7"/>
        <v>-6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 ht="12.75">
      <c r="B107" s="39">
        <v>45</v>
      </c>
      <c r="C107" s="40">
        <f t="shared" si="6"/>
        <v>-5.491853096329675</v>
      </c>
      <c r="D107" s="20"/>
      <c r="E107" s="63"/>
      <c r="F107" s="66">
        <v>64</v>
      </c>
      <c r="G107" s="64">
        <f t="shared" si="7"/>
        <v>-6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 ht="12.75">
      <c r="B108" s="39">
        <v>45</v>
      </c>
      <c r="C108" s="40">
        <f t="shared" si="6"/>
        <v>-5.491853096329675</v>
      </c>
      <c r="D108" s="20"/>
      <c r="E108" s="63"/>
      <c r="F108" s="66">
        <v>64</v>
      </c>
      <c r="G108" s="64">
        <f t="shared" si="7"/>
        <v>-6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2.75">
      <c r="B109" s="39">
        <v>45</v>
      </c>
      <c r="C109" s="40">
        <f t="shared" si="6"/>
        <v>-5.491853096329675</v>
      </c>
      <c r="D109" s="20"/>
      <c r="E109" s="63"/>
      <c r="F109" s="66">
        <v>64</v>
      </c>
      <c r="G109" s="64">
        <f t="shared" si="7"/>
        <v>-6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2.75">
      <c r="B110" s="39">
        <v>45</v>
      </c>
      <c r="C110" s="40">
        <f t="shared" si="6"/>
        <v>-5.491853096329675</v>
      </c>
      <c r="D110" s="20"/>
      <c r="E110" s="63"/>
      <c r="F110" s="66">
        <v>64</v>
      </c>
      <c r="G110" s="64">
        <f t="shared" si="7"/>
        <v>-6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39">
        <v>45</v>
      </c>
      <c r="C111" s="40">
        <f t="shared" si="6"/>
        <v>-5.491853096329675</v>
      </c>
      <c r="D111" s="20"/>
      <c r="E111" s="63"/>
      <c r="F111" s="66">
        <v>90</v>
      </c>
      <c r="G111" s="64">
        <f t="shared" si="7"/>
        <v>-6.491853096329675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39">
        <v>64</v>
      </c>
      <c r="C112" s="40">
        <f t="shared" si="6"/>
        <v>-6</v>
      </c>
      <c r="D112" s="20"/>
      <c r="E112" s="63"/>
      <c r="F112" s="66">
        <v>90</v>
      </c>
      <c r="G112" s="64">
        <f t="shared" si="7"/>
        <v>-6.491853096329675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39">
        <v>64</v>
      </c>
      <c r="C113" s="40">
        <f t="shared" si="6"/>
        <v>-6</v>
      </c>
      <c r="D113" s="20"/>
      <c r="E113" s="63"/>
      <c r="F113" s="66">
        <v>90</v>
      </c>
      <c r="G113" s="64">
        <f t="shared" si="7"/>
        <v>-6.491853096329675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39">
        <v>64</v>
      </c>
      <c r="C114" s="40">
        <f t="shared" si="6"/>
        <v>-6</v>
      </c>
      <c r="D114" s="20"/>
      <c r="E114" s="63"/>
      <c r="F114" s="66">
        <v>90</v>
      </c>
      <c r="G114" s="64">
        <f t="shared" si="7"/>
        <v>-6.491853096329675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39">
        <v>64</v>
      </c>
      <c r="C115" s="40">
        <f t="shared" si="6"/>
        <v>-6</v>
      </c>
      <c r="D115" s="20"/>
      <c r="E115" s="63"/>
      <c r="F115" s="66">
        <v>90</v>
      </c>
      <c r="G115" s="64">
        <f t="shared" si="7"/>
        <v>-6.491853096329675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39">
        <v>64</v>
      </c>
      <c r="C116" s="40">
        <f t="shared" si="6"/>
        <v>-6</v>
      </c>
      <c r="D116" s="20"/>
      <c r="E116" s="63"/>
      <c r="F116" s="66">
        <v>90</v>
      </c>
      <c r="G116" s="64">
        <f t="shared" si="7"/>
        <v>-6.491853096329675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39">
        <v>90</v>
      </c>
      <c r="C117" s="40">
        <f t="shared" si="6"/>
        <v>-6.491853096329675</v>
      </c>
      <c r="D117" s="20"/>
      <c r="E117" s="63"/>
      <c r="F117" s="66">
        <v>90</v>
      </c>
      <c r="G117" s="64">
        <f t="shared" si="7"/>
        <v>-6.491853096329675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39">
        <v>90</v>
      </c>
      <c r="C118" s="40">
        <f t="shared" si="6"/>
        <v>-6.491853096329675</v>
      </c>
      <c r="D118" s="20"/>
      <c r="E118" s="63"/>
      <c r="F118" s="66">
        <v>128</v>
      </c>
      <c r="G118" s="64">
        <f t="shared" si="7"/>
        <v>-7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3.5" thickBot="1">
      <c r="B119" s="39">
        <v>90</v>
      </c>
      <c r="C119" s="40">
        <f t="shared" si="4"/>
        <v>-6.491853096329675</v>
      </c>
      <c r="D119" s="20"/>
      <c r="E119" s="63"/>
      <c r="F119" s="67">
        <v>128</v>
      </c>
      <c r="G119" s="64">
        <f t="shared" si="7"/>
        <v>-7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2"/>
      <c r="B120" s="24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2"/>
      <c r="B121" s="2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0"/>
      <c r="B122" s="24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24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24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24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0"/>
      <c r="B126" s="2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0"/>
      <c r="B127" s="2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0"/>
      <c r="B129" s="2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0"/>
      <c r="B130" s="2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0"/>
      <c r="B131" s="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0"/>
      <c r="B132" s="2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0"/>
      <c r="B133" s="2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0"/>
      <c r="B134" s="2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0"/>
      <c r="B135" s="2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0"/>
      <c r="B136" s="2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0"/>
      <c r="B137" s="2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0"/>
      <c r="B138" s="2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0"/>
      <c r="B139" s="2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0"/>
      <c r="B140" s="2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0"/>
      <c r="B141" s="2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0"/>
      <c r="B142" s="2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0"/>
      <c r="B143" s="2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0"/>
      <c r="B144" s="2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0"/>
      <c r="B145" s="2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0"/>
      <c r="B146" s="2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0"/>
      <c r="B147" s="2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37"/>
  <sheetViews>
    <sheetView workbookViewId="0" topLeftCell="A10">
      <selection activeCell="G36" sqref="G36"/>
    </sheetView>
  </sheetViews>
  <sheetFormatPr defaultColWidth="9.33203125" defaultRowHeight="15" customHeight="1"/>
  <cols>
    <col min="1" max="1" width="22" style="3" customWidth="1"/>
    <col min="2" max="2" width="18" style="3" customWidth="1"/>
    <col min="3" max="3" width="24" style="3" customWidth="1"/>
    <col min="4" max="4" width="20.66015625" style="3" customWidth="1"/>
    <col min="5" max="5" width="14.16015625" style="79" customWidth="1"/>
    <col min="6" max="6" width="12.83203125" style="3" customWidth="1"/>
    <col min="7" max="36" width="4.83203125" style="3" customWidth="1"/>
    <col min="37" max="41" width="4.83203125" style="4" customWidth="1"/>
    <col min="42" max="16384" width="4.83203125" style="3" customWidth="1"/>
  </cols>
  <sheetData>
    <row r="1" ht="15" customHeight="1">
      <c r="A1" s="25" t="s">
        <v>31</v>
      </c>
    </row>
    <row r="3" ht="15" customHeight="1" thickBot="1"/>
    <row r="4" spans="1:2" ht="15" customHeight="1">
      <c r="A4" s="1" t="s">
        <v>3</v>
      </c>
      <c r="B4" s="51" t="s">
        <v>38</v>
      </c>
    </row>
    <row r="5" spans="1:51" ht="15" customHeight="1">
      <c r="A5" s="1" t="s">
        <v>4</v>
      </c>
      <c r="B5" s="55">
        <v>38815</v>
      </c>
      <c r="AW5" s="1"/>
      <c r="AY5" s="1"/>
    </row>
    <row r="6" spans="1:69" ht="15" customHeight="1" thickBot="1">
      <c r="A6" s="1" t="s">
        <v>5</v>
      </c>
      <c r="B6" s="52">
        <v>4</v>
      </c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2:69" ht="15" customHeight="1"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15" customHeight="1" thickBot="1">
      <c r="A8" s="3" t="s">
        <v>40</v>
      </c>
      <c r="B8" s="3" t="s">
        <v>28</v>
      </c>
      <c r="C8" s="3" t="s">
        <v>29</v>
      </c>
      <c r="D8" s="3" t="s">
        <v>30</v>
      </c>
      <c r="E8" s="79" t="s">
        <v>45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8">
        <v>5.75</v>
      </c>
      <c r="B9" s="56">
        <v>0.3</v>
      </c>
      <c r="C9" s="56">
        <f>B9*0.1</f>
        <v>0.03</v>
      </c>
      <c r="D9" s="58">
        <v>0.46939200000000003</v>
      </c>
      <c r="E9" s="80">
        <f>LN(C9)</f>
        <v>-3.506557897319982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4.25" customHeight="1">
      <c r="A10" s="49">
        <v>5.75</v>
      </c>
      <c r="B10" s="6">
        <v>0.3</v>
      </c>
      <c r="C10" s="6">
        <f>B10*0.2</f>
        <v>0.06</v>
      </c>
      <c r="D10" s="59">
        <v>0.65532</v>
      </c>
      <c r="E10" s="80">
        <f aca="true" t="shared" si="0" ref="E10:E18">LN(C10)</f>
        <v>-2.8134107167600364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9">
        <v>5.75</v>
      </c>
      <c r="B11" s="6">
        <v>0.3</v>
      </c>
      <c r="C11" s="6">
        <f>B11*0.3</f>
        <v>0.09</v>
      </c>
      <c r="D11" s="59">
        <v>0.70104</v>
      </c>
      <c r="E11" s="80">
        <f t="shared" si="0"/>
        <v>-2.4079456086518722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9">
        <v>5.75</v>
      </c>
      <c r="B12" s="6">
        <v>0.3</v>
      </c>
      <c r="C12" s="6">
        <f>B12*0.4</f>
        <v>0.12</v>
      </c>
      <c r="D12" s="59">
        <v>0.85344</v>
      </c>
      <c r="E12" s="80">
        <f t="shared" si="0"/>
        <v>-2.120263536200091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9">
        <v>5.75</v>
      </c>
      <c r="B13" s="6">
        <v>0.3</v>
      </c>
      <c r="C13" s="6">
        <f>B13*0.5</f>
        <v>0.15</v>
      </c>
      <c r="D13" s="59">
        <v>0.9113520000000002</v>
      </c>
      <c r="E13" s="80">
        <f t="shared" si="0"/>
        <v>-1.8971199848858813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9">
        <v>5.75</v>
      </c>
      <c r="B14" s="6">
        <v>0.3</v>
      </c>
      <c r="C14" s="6">
        <f>B14*0.6</f>
        <v>0.18</v>
      </c>
      <c r="D14" s="59">
        <v>0.9326880000000001</v>
      </c>
      <c r="E14" s="80">
        <f t="shared" si="0"/>
        <v>-1.7147984280919266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9">
        <v>5.75</v>
      </c>
      <c r="B15" s="6">
        <v>0.3</v>
      </c>
      <c r="C15" s="6">
        <f>B15*0.7</f>
        <v>0.21</v>
      </c>
      <c r="D15" s="59">
        <v>0.9662160000000001</v>
      </c>
      <c r="E15" s="80">
        <f t="shared" si="0"/>
        <v>-1.5606477482646683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9">
        <v>5.75</v>
      </c>
      <c r="B16" s="6">
        <v>0.3</v>
      </c>
      <c r="C16" s="6">
        <f>B16*0.8</f>
        <v>0.24</v>
      </c>
      <c r="D16" s="59">
        <v>0.9906</v>
      </c>
      <c r="E16" s="80">
        <f t="shared" si="0"/>
        <v>-1.4271163556401458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9">
        <v>5.75</v>
      </c>
      <c r="B17" s="6">
        <v>0.3</v>
      </c>
      <c r="C17" s="6">
        <f>B17*0.9</f>
        <v>0.27</v>
      </c>
      <c r="D17" s="59">
        <v>1.011936</v>
      </c>
      <c r="E17" s="80">
        <f t="shared" si="0"/>
        <v>-1.3093333199837622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15" customHeight="1">
      <c r="A18" s="49">
        <v>5.75</v>
      </c>
      <c r="B18" s="6">
        <v>0.3</v>
      </c>
      <c r="C18" s="6">
        <f>B18*1</f>
        <v>0.3</v>
      </c>
      <c r="D18" s="62">
        <v>1.01</v>
      </c>
      <c r="E18" s="80">
        <f t="shared" si="0"/>
        <v>-1.2039728043259361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46" ht="15" customHeight="1" thickBot="1">
      <c r="A19" s="50"/>
      <c r="B19" s="57"/>
      <c r="C19" s="57"/>
      <c r="D19" s="60"/>
      <c r="E19" s="81"/>
      <c r="AN19" s="7"/>
      <c r="AO19" s="3"/>
      <c r="AS19" s="5"/>
      <c r="AT19" s="5"/>
    </row>
    <row r="20" spans="1:46" ht="15" customHeight="1">
      <c r="A20" s="3" t="s">
        <v>39</v>
      </c>
      <c r="AN20" s="7"/>
      <c r="AO20" s="3"/>
      <c r="AS20" s="5"/>
      <c r="AT20" s="5"/>
    </row>
    <row r="21" spans="40:46" ht="15" customHeight="1">
      <c r="AN21" s="7"/>
      <c r="AO21" s="3"/>
      <c r="AS21" s="5"/>
      <c r="AT21" s="5"/>
    </row>
    <row r="22" spans="40:46" ht="15" customHeight="1">
      <c r="AN22" s="7"/>
      <c r="AO22" s="3"/>
      <c r="AS22" s="5"/>
      <c r="AT22" s="5"/>
    </row>
    <row r="23" spans="40:46" ht="15" customHeight="1">
      <c r="AN23" s="7"/>
      <c r="AO23" s="3"/>
      <c r="AS23" s="5"/>
      <c r="AT23" s="5"/>
    </row>
    <row r="24" spans="40:46" ht="15" customHeight="1">
      <c r="AN24" s="7"/>
      <c r="AO24" s="3"/>
      <c r="AS24" s="5"/>
      <c r="AT24" s="5"/>
    </row>
    <row r="25" spans="40:46" ht="15" customHeight="1">
      <c r="AN25" s="7"/>
      <c r="AO25" s="3"/>
      <c r="AS25" s="5"/>
      <c r="AT25" s="5"/>
    </row>
    <row r="26" spans="40:46" ht="15" customHeight="1">
      <c r="AN26" s="7"/>
      <c r="AO26" s="3"/>
      <c r="AS26" s="5"/>
      <c r="AT26" s="5"/>
    </row>
    <row r="27" spans="40:46" ht="15" customHeight="1">
      <c r="AN27" s="7"/>
      <c r="AO27" s="3"/>
      <c r="AS27" s="5"/>
      <c r="AT27" s="5"/>
    </row>
    <row r="28" spans="40:46" ht="15" customHeight="1">
      <c r="AN28" s="7"/>
      <c r="AO28" s="3"/>
      <c r="AS28" s="5"/>
      <c r="AT28" s="5"/>
    </row>
    <row r="29" spans="40:46" ht="15" customHeight="1">
      <c r="AN29" s="7"/>
      <c r="AO29" s="3"/>
      <c r="AS29" s="5"/>
      <c r="AT29" s="5"/>
    </row>
    <row r="30" spans="40:46" ht="15" customHeight="1">
      <c r="AN30" s="7"/>
      <c r="AO30" s="3"/>
      <c r="AS30" s="5"/>
      <c r="AT30" s="5"/>
    </row>
    <row r="31" spans="40:46" ht="15" customHeight="1">
      <c r="AN31" s="7"/>
      <c r="AO31" s="3"/>
      <c r="AS31" s="5"/>
      <c r="AT31" s="5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3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1:46" ht="15" customHeight="1">
      <c r="AO52" s="3"/>
      <c r="AS52" s="5"/>
      <c r="AT52" s="5"/>
    </row>
    <row r="53" spans="41:46" ht="15" customHeight="1">
      <c r="AO53" s="3"/>
      <c r="AS53" s="4"/>
      <c r="AT53" s="5"/>
    </row>
    <row r="54" spans="41:46" ht="15" customHeight="1">
      <c r="AO54" s="3"/>
      <c r="AS54" s="4"/>
      <c r="AT54" s="5"/>
    </row>
    <row r="55" spans="36:44" ht="15" customHeight="1">
      <c r="AJ55" s="4"/>
      <c r="AM55" s="3"/>
      <c r="AN55" s="3"/>
      <c r="AO55" s="3"/>
      <c r="AQ55" s="4"/>
      <c r="AR55" s="5"/>
    </row>
    <row r="56" spans="36:44" ht="15" customHeight="1">
      <c r="AJ56" s="4"/>
      <c r="AM56" s="3"/>
      <c r="AN56" s="3"/>
      <c r="AO56" s="3"/>
      <c r="AQ56" s="4"/>
      <c r="AR56" s="5"/>
    </row>
    <row r="57" spans="36:44" ht="15" customHeight="1">
      <c r="AJ57" s="4"/>
      <c r="AM57" s="3"/>
      <c r="AN57" s="3"/>
      <c r="AO57" s="3"/>
      <c r="AQ57" s="4"/>
      <c r="AR57" s="5"/>
    </row>
    <row r="58" spans="36:44" ht="15" customHeight="1">
      <c r="AJ58" s="4"/>
      <c r="AM58" s="3"/>
      <c r="AN58" s="3"/>
      <c r="AO58" s="3"/>
      <c r="AQ58" s="4"/>
      <c r="AR58" s="5"/>
    </row>
    <row r="59" spans="36:44" ht="15" customHeight="1">
      <c r="AJ59" s="4"/>
      <c r="AM59" s="3"/>
      <c r="AN59" s="3"/>
      <c r="AO59" s="3"/>
      <c r="AQ59" s="4"/>
      <c r="AR59" s="5"/>
    </row>
    <row r="60" spans="40:42" ht="15" customHeight="1">
      <c r="AN60" s="3"/>
      <c r="AO60" s="3"/>
      <c r="AP60" s="4"/>
    </row>
    <row r="61" spans="40:42" ht="15" customHeight="1">
      <c r="AN61" s="3"/>
      <c r="AO61" s="3"/>
      <c r="AP61" s="4"/>
    </row>
    <row r="62" spans="37:41" ht="15" customHeight="1">
      <c r="AK62" s="3"/>
      <c r="AL62" s="3"/>
      <c r="AN62" s="3"/>
      <c r="AO62" s="3"/>
    </row>
    <row r="63" spans="8:46" ht="15" customHeight="1">
      <c r="H63" s="4"/>
      <c r="I63" s="4"/>
      <c r="AE63" s="1"/>
      <c r="AK63" s="3"/>
      <c r="AO63" s="3"/>
      <c r="AS63" s="4"/>
      <c r="AT63" s="4"/>
    </row>
    <row r="64" spans="31:46" ht="15" customHeight="1">
      <c r="AE64" s="1"/>
      <c r="AK64" s="3"/>
      <c r="AO64" s="3"/>
      <c r="AS64" s="4"/>
      <c r="AT64" s="4"/>
    </row>
    <row r="65" spans="28:46" ht="15" customHeight="1">
      <c r="AB65" s="7"/>
      <c r="AE65" s="1"/>
      <c r="AK65" s="3"/>
      <c r="AL65" s="3"/>
      <c r="AM65" s="3"/>
      <c r="AN65" s="3"/>
      <c r="AO65" s="3"/>
      <c r="AT65" s="5"/>
    </row>
    <row r="66" spans="28:46" ht="15" customHeight="1">
      <c r="AB66" s="7"/>
      <c r="AE66" s="1"/>
      <c r="AK66" s="3"/>
      <c r="AL66" s="3"/>
      <c r="AM66" s="3"/>
      <c r="AN66" s="3"/>
      <c r="AO66" s="3"/>
      <c r="AT66" s="5"/>
    </row>
    <row r="67" spans="28:46" ht="15" customHeight="1">
      <c r="AB67" s="7"/>
      <c r="AE67" s="1"/>
      <c r="AK67" s="3"/>
      <c r="AL67" s="3"/>
      <c r="AM67" s="3"/>
      <c r="AN67" s="3"/>
      <c r="AO67" s="3"/>
      <c r="AT67" s="5"/>
    </row>
    <row r="68" spans="28:46" ht="15" customHeight="1">
      <c r="AB68" s="7"/>
      <c r="AE68" s="1"/>
      <c r="AK68" s="3"/>
      <c r="AL68" s="3"/>
      <c r="AM68" s="3"/>
      <c r="AN68" s="3"/>
      <c r="AO68" s="3"/>
      <c r="AT68" s="5"/>
    </row>
    <row r="69" spans="28:46" ht="15" customHeight="1">
      <c r="AB69" s="7"/>
      <c r="AE69" s="1"/>
      <c r="AK69" s="3"/>
      <c r="AL69" s="3"/>
      <c r="AM69" s="3"/>
      <c r="AN69" s="3"/>
      <c r="AO69" s="3"/>
      <c r="AT69" s="5"/>
    </row>
    <row r="70" spans="28:46" ht="15" customHeight="1">
      <c r="AB70" s="7"/>
      <c r="AE70" s="1"/>
      <c r="AK70" s="3"/>
      <c r="AL70" s="3"/>
      <c r="AM70" s="3"/>
      <c r="AN70" s="3"/>
      <c r="AO70" s="3"/>
      <c r="AT70" s="5"/>
    </row>
    <row r="71" spans="28:46" ht="15" customHeight="1">
      <c r="AB71" s="7"/>
      <c r="AE71" s="1"/>
      <c r="AK71" s="3"/>
      <c r="AL71" s="3"/>
      <c r="AM71" s="3"/>
      <c r="AN71" s="3"/>
      <c r="AO71" s="3"/>
      <c r="AT71" s="5"/>
    </row>
    <row r="72" spans="28:46" ht="15" customHeight="1">
      <c r="AB72" s="7"/>
      <c r="AE72" s="1"/>
      <c r="AK72" s="3"/>
      <c r="AL72" s="3"/>
      <c r="AM72" s="3"/>
      <c r="AN72" s="3"/>
      <c r="AO72" s="3"/>
      <c r="AT72" s="5"/>
    </row>
    <row r="73" spans="28:46" ht="15" customHeight="1">
      <c r="AB73" s="7"/>
      <c r="AE73" s="1"/>
      <c r="AK73" s="3"/>
      <c r="AL73" s="3"/>
      <c r="AM73" s="3"/>
      <c r="AN73" s="3"/>
      <c r="AO73" s="3"/>
      <c r="AT73" s="5"/>
    </row>
    <row r="74" spans="28:46" ht="15" customHeight="1">
      <c r="AB74" s="7"/>
      <c r="AE74" s="1"/>
      <c r="AK74" s="3"/>
      <c r="AL74" s="3"/>
      <c r="AM74" s="3"/>
      <c r="AN74" s="3"/>
      <c r="AO74" s="3"/>
      <c r="AT74" s="5"/>
    </row>
    <row r="75" spans="28:46" ht="15" customHeight="1">
      <c r="AB75" s="7"/>
      <c r="AE75" s="1"/>
      <c r="AK75" s="3"/>
      <c r="AL75" s="3"/>
      <c r="AM75" s="3"/>
      <c r="AN75" s="3"/>
      <c r="AO75" s="3"/>
      <c r="AT75" s="5"/>
    </row>
    <row r="76" spans="31:46" ht="15" customHeight="1">
      <c r="AE76" s="1"/>
      <c r="AK76" s="3"/>
      <c r="AL76" s="3"/>
      <c r="AM76" s="3"/>
      <c r="AN76" s="3"/>
      <c r="AO76" s="3"/>
      <c r="AT76" s="5"/>
    </row>
    <row r="77" spans="31:46" ht="15" customHeight="1">
      <c r="AE77" s="1"/>
      <c r="AK77" s="3"/>
      <c r="AL77" s="3"/>
      <c r="AM77" s="3"/>
      <c r="AN77" s="3"/>
      <c r="AO77" s="3"/>
      <c r="AT77" s="5"/>
    </row>
    <row r="78" spans="31:46" ht="15" customHeight="1">
      <c r="AE78" s="1"/>
      <c r="AK78" s="3"/>
      <c r="AL78" s="3"/>
      <c r="AM78" s="3"/>
      <c r="AN78" s="3"/>
      <c r="AO78" s="3"/>
      <c r="AT78" s="5"/>
    </row>
    <row r="79" spans="31:46" ht="15" customHeight="1">
      <c r="AE79" s="1"/>
      <c r="AK79" s="3"/>
      <c r="AL79" s="3"/>
      <c r="AM79" s="3"/>
      <c r="AN79" s="3"/>
      <c r="AO79" s="3"/>
      <c r="AT79" s="5"/>
    </row>
    <row r="80" spans="31:46" ht="15" customHeight="1">
      <c r="AE80" s="1"/>
      <c r="AK80" s="3"/>
      <c r="AL80" s="3"/>
      <c r="AM80" s="3"/>
      <c r="AN80" s="3"/>
      <c r="AO80" s="3"/>
      <c r="AT80" s="5"/>
    </row>
    <row r="81" spans="31:46" ht="15" customHeight="1">
      <c r="AE81" s="1"/>
      <c r="AK81" s="3"/>
      <c r="AL81" s="3"/>
      <c r="AM81" s="3"/>
      <c r="AN81" s="3"/>
      <c r="AO81" s="3"/>
      <c r="AT81" s="5"/>
    </row>
    <row r="82" spans="31:46" ht="15" customHeight="1">
      <c r="AE82" s="1"/>
      <c r="AK82" s="3"/>
      <c r="AL82" s="3"/>
      <c r="AM82" s="3"/>
      <c r="AN82" s="3"/>
      <c r="AO82" s="3"/>
      <c r="AT82" s="5"/>
    </row>
    <row r="83" spans="31:46" ht="15" customHeight="1">
      <c r="AE83" s="1"/>
      <c r="AK83" s="3"/>
      <c r="AL83" s="3"/>
      <c r="AM83" s="3"/>
      <c r="AN83" s="3"/>
      <c r="AO83" s="3"/>
      <c r="AT83" s="5"/>
    </row>
    <row r="84" spans="31:46" ht="15" customHeight="1">
      <c r="AE84" s="1"/>
      <c r="AK84" s="3"/>
      <c r="AL84" s="3"/>
      <c r="AM84" s="3"/>
      <c r="AN84" s="3"/>
      <c r="AO84" s="3"/>
      <c r="AT84" s="5"/>
    </row>
    <row r="85" spans="31:46" ht="15" customHeight="1">
      <c r="AE85" s="1"/>
      <c r="AK85" s="3"/>
      <c r="AL85" s="3"/>
      <c r="AM85" s="3"/>
      <c r="AN85" s="3"/>
      <c r="AO85" s="3"/>
      <c r="AT85" s="5"/>
    </row>
    <row r="86" spans="31:46" ht="15" customHeight="1">
      <c r="AE86" s="1"/>
      <c r="AK86" s="3"/>
      <c r="AL86" s="3"/>
      <c r="AM86" s="3"/>
      <c r="AN86" s="3"/>
      <c r="AO86" s="3"/>
      <c r="AT86" s="5"/>
    </row>
    <row r="87" spans="31:46" ht="15" customHeight="1">
      <c r="AE87" s="1"/>
      <c r="AK87" s="3"/>
      <c r="AL87" s="3"/>
      <c r="AM87" s="3"/>
      <c r="AN87" s="3"/>
      <c r="AO87" s="3"/>
      <c r="AT87" s="5"/>
    </row>
    <row r="88" spans="31:46" ht="15" customHeight="1">
      <c r="AE88" s="1"/>
      <c r="AK88" s="3"/>
      <c r="AL88" s="3"/>
      <c r="AM88" s="3"/>
      <c r="AN88" s="3"/>
      <c r="AO88" s="3"/>
      <c r="AT88" s="5"/>
    </row>
    <row r="89" spans="31:46" ht="15" customHeight="1">
      <c r="AE89" s="1"/>
      <c r="AK89" s="3"/>
      <c r="AL89" s="3"/>
      <c r="AM89" s="3"/>
      <c r="AN89" s="3"/>
      <c r="AO89" s="3"/>
      <c r="AT89" s="5"/>
    </row>
    <row r="90" spans="31:46" ht="15" customHeight="1">
      <c r="AE90" s="1"/>
      <c r="AK90" s="3"/>
      <c r="AL90" s="3"/>
      <c r="AM90" s="3"/>
      <c r="AN90" s="3"/>
      <c r="AO90" s="3"/>
      <c r="AT90" s="5"/>
    </row>
    <row r="91" spans="31:46" ht="15" customHeight="1"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40:42" ht="15" customHeight="1">
      <c r="AN123" s="3"/>
      <c r="AO123" s="3"/>
      <c r="AP123" s="4"/>
    </row>
    <row r="124" spans="40:42" ht="15" customHeight="1">
      <c r="AN124" s="3"/>
      <c r="AO124" s="3"/>
      <c r="AP124" s="4"/>
    </row>
    <row r="125" spans="40:42" ht="15" customHeight="1">
      <c r="AN125" s="3"/>
      <c r="AO125" s="3"/>
      <c r="AP125" s="4"/>
    </row>
    <row r="126" spans="40:42" ht="15" customHeight="1">
      <c r="AN126" s="3"/>
      <c r="AO126" s="3"/>
      <c r="AP126" s="4"/>
    </row>
    <row r="127" spans="8:41" ht="15" customHeight="1">
      <c r="H127" s="4"/>
      <c r="I127" s="4"/>
      <c r="AK127" s="3"/>
      <c r="AO127" s="3"/>
    </row>
    <row r="128" spans="4:46" ht="15" customHeight="1">
      <c r="D128" s="4"/>
      <c r="AK128" s="3"/>
      <c r="AO128" s="3"/>
      <c r="AS128" s="4"/>
      <c r="AT128" s="4"/>
    </row>
    <row r="129" spans="4:42" ht="15" customHeight="1">
      <c r="D129" s="4"/>
      <c r="AN129" s="3"/>
      <c r="AO129" s="3"/>
      <c r="AP129" s="4"/>
    </row>
    <row r="130" spans="4:42" ht="15" customHeight="1">
      <c r="D130" s="4"/>
      <c r="AN130" s="3"/>
      <c r="AO130" s="3"/>
      <c r="AP130" s="4"/>
    </row>
    <row r="131" spans="4:42" ht="15" customHeight="1">
      <c r="D131" s="4"/>
      <c r="AN131" s="3"/>
      <c r="AO131" s="3"/>
      <c r="AP131" s="4"/>
    </row>
    <row r="132" spans="4:42" ht="15" customHeight="1">
      <c r="D132" s="4"/>
      <c r="AN132" s="3"/>
      <c r="AO132" s="3"/>
      <c r="AP132" s="4"/>
    </row>
    <row r="133" spans="4:40" ht="15" customHeight="1">
      <c r="D133" s="4"/>
      <c r="AN133" s="3"/>
    </row>
    <row r="134" spans="4:40" ht="15" customHeight="1">
      <c r="D134" s="4"/>
      <c r="AN134" s="3"/>
    </row>
    <row r="135" spans="4:40" ht="15" customHeight="1">
      <c r="D135" s="4"/>
      <c r="AN135" s="3"/>
    </row>
    <row r="136" spans="4:40" ht="15" customHeight="1">
      <c r="D136" s="4"/>
      <c r="AN136" s="3"/>
    </row>
    <row r="137" spans="4:40" ht="15" customHeight="1">
      <c r="D137" s="4"/>
      <c r="AN137" s="3"/>
    </row>
    <row r="138" spans="4:40" ht="15" customHeight="1">
      <c r="D138" s="4"/>
      <c r="AN138" s="3"/>
    </row>
    <row r="139" spans="4:40" ht="15" customHeight="1">
      <c r="D139" s="4"/>
      <c r="AN139" s="3"/>
    </row>
    <row r="140" spans="4:40" ht="15" customHeight="1">
      <c r="D140" s="4"/>
      <c r="AN140" s="3"/>
    </row>
    <row r="141" spans="4:40" ht="15" customHeight="1">
      <c r="D141" s="4"/>
      <c r="AN141" s="3"/>
    </row>
    <row r="142" spans="4:40" ht="15" customHeight="1">
      <c r="D142" s="4"/>
      <c r="AN142" s="3"/>
    </row>
    <row r="143" spans="4:40" ht="15" customHeight="1">
      <c r="D143" s="4"/>
      <c r="AN143" s="3"/>
    </row>
    <row r="144" ht="15" customHeight="1">
      <c r="D144" s="4"/>
    </row>
    <row r="145" ht="15" customHeight="1">
      <c r="D145" s="4"/>
    </row>
    <row r="146" ht="15" customHeight="1">
      <c r="D146" s="4"/>
    </row>
    <row r="147" ht="15" customHeight="1">
      <c r="D147" s="4"/>
    </row>
    <row r="148" ht="15" customHeight="1">
      <c r="D148" s="4"/>
    </row>
    <row r="149" ht="15" customHeight="1">
      <c r="D149" s="4"/>
    </row>
    <row r="150" ht="15" customHeight="1">
      <c r="D150" s="4"/>
    </row>
    <row r="151" ht="15" customHeight="1">
      <c r="D151" s="4"/>
    </row>
    <row r="152" ht="15" customHeight="1">
      <c r="D152" s="4"/>
    </row>
    <row r="153" ht="15" customHeight="1">
      <c r="D153" s="4"/>
    </row>
    <row r="154" ht="15" customHeight="1">
      <c r="D154" s="4"/>
    </row>
    <row r="155" ht="15" customHeight="1">
      <c r="D155" s="4"/>
    </row>
    <row r="156" ht="15" customHeight="1">
      <c r="D156" s="4"/>
    </row>
    <row r="157" ht="15" customHeight="1">
      <c r="D157" s="4"/>
    </row>
    <row r="158" ht="15" customHeight="1">
      <c r="D158" s="4"/>
    </row>
    <row r="159" ht="15" customHeight="1">
      <c r="D159" s="4"/>
    </row>
    <row r="160" ht="15" customHeight="1">
      <c r="D160" s="4"/>
    </row>
    <row r="161" ht="15" customHeight="1">
      <c r="D161" s="4"/>
    </row>
    <row r="162" ht="15" customHeight="1">
      <c r="D162" s="4"/>
    </row>
    <row r="163" ht="15" customHeight="1">
      <c r="D163" s="4"/>
    </row>
    <row r="164" ht="15" customHeight="1">
      <c r="D164" s="4"/>
    </row>
    <row r="165" ht="15" customHeight="1">
      <c r="D165" s="4"/>
    </row>
    <row r="166" ht="15" customHeight="1">
      <c r="D166" s="4"/>
    </row>
    <row r="167" ht="15" customHeight="1">
      <c r="D167" s="4"/>
    </row>
    <row r="168" ht="15" customHeight="1">
      <c r="D168" s="4"/>
    </row>
    <row r="169" ht="15" customHeight="1">
      <c r="D169" s="4"/>
    </row>
    <row r="170" ht="15" customHeight="1">
      <c r="D170" s="4"/>
    </row>
    <row r="171" ht="15" customHeight="1">
      <c r="D171" s="4"/>
    </row>
    <row r="172" ht="15" customHeight="1">
      <c r="D172" s="4"/>
    </row>
    <row r="173" ht="15" customHeight="1">
      <c r="D173" s="4"/>
    </row>
    <row r="174" ht="15" customHeight="1">
      <c r="D174" s="4"/>
    </row>
    <row r="175" ht="15" customHeight="1">
      <c r="D175" s="4"/>
    </row>
    <row r="176" ht="15" customHeight="1">
      <c r="D176" s="4"/>
    </row>
    <row r="177" ht="15" customHeight="1">
      <c r="D177" s="4"/>
    </row>
    <row r="178" ht="15" customHeight="1">
      <c r="D178" s="4"/>
    </row>
    <row r="179" ht="15" customHeight="1">
      <c r="D179" s="4"/>
    </row>
    <row r="180" ht="15" customHeight="1">
      <c r="D180" s="4"/>
    </row>
    <row r="181" ht="15" customHeight="1">
      <c r="D181" s="4"/>
    </row>
    <row r="182" ht="15" customHeight="1">
      <c r="D182" s="4"/>
    </row>
    <row r="183" ht="15" customHeight="1">
      <c r="D183" s="4"/>
    </row>
    <row r="184" ht="15" customHeight="1">
      <c r="D184" s="4"/>
    </row>
    <row r="185" ht="15" customHeight="1">
      <c r="D185" s="4"/>
    </row>
    <row r="186" ht="15" customHeight="1">
      <c r="D186" s="4"/>
    </row>
    <row r="187" ht="15" customHeight="1">
      <c r="D187" s="4"/>
    </row>
    <row r="188" ht="15" customHeight="1">
      <c r="D188" s="4"/>
    </row>
    <row r="189" ht="15" customHeight="1">
      <c r="D189" s="4"/>
    </row>
    <row r="190" ht="15" customHeight="1">
      <c r="D190" s="4"/>
    </row>
    <row r="191" ht="15" customHeight="1">
      <c r="D191" s="4"/>
    </row>
    <row r="192" ht="15" customHeight="1">
      <c r="D192" s="4"/>
    </row>
    <row r="193" ht="15" customHeight="1">
      <c r="D193" s="4"/>
    </row>
    <row r="194" ht="15" customHeight="1">
      <c r="D194" s="4"/>
    </row>
    <row r="195" ht="15" customHeight="1">
      <c r="D195" s="4"/>
    </row>
    <row r="196" ht="15" customHeight="1">
      <c r="D196" s="4"/>
    </row>
    <row r="197" ht="15" customHeight="1">
      <c r="D197" s="4"/>
    </row>
    <row r="198" ht="15" customHeight="1">
      <c r="D198" s="4"/>
    </row>
    <row r="199" ht="15" customHeight="1">
      <c r="D199" s="4"/>
    </row>
    <row r="200" ht="15" customHeight="1">
      <c r="D200" s="4"/>
    </row>
    <row r="201" ht="15" customHeight="1">
      <c r="D201" s="4"/>
    </row>
    <row r="202" ht="15" customHeight="1">
      <c r="D202" s="4"/>
    </row>
    <row r="203" ht="15" customHeight="1">
      <c r="D203" s="4"/>
    </row>
    <row r="204" ht="15" customHeight="1">
      <c r="D204" s="4"/>
    </row>
    <row r="205" ht="15" customHeight="1">
      <c r="D205" s="4"/>
    </row>
    <row r="206" ht="15" customHeight="1">
      <c r="D206" s="4"/>
    </row>
    <row r="207" ht="15" customHeight="1">
      <c r="D207" s="4"/>
    </row>
    <row r="208" ht="15" customHeight="1">
      <c r="D208" s="4"/>
    </row>
    <row r="209" ht="15" customHeight="1">
      <c r="D209" s="4"/>
    </row>
    <row r="210" ht="15" customHeight="1">
      <c r="D210" s="4"/>
    </row>
    <row r="211" ht="15" customHeight="1">
      <c r="D211" s="4"/>
    </row>
    <row r="212" ht="15" customHeight="1">
      <c r="D212" s="4"/>
    </row>
    <row r="213" ht="15" customHeight="1">
      <c r="D213" s="4"/>
    </row>
    <row r="214" ht="15" customHeight="1">
      <c r="D214" s="4"/>
    </row>
    <row r="215" ht="15" customHeight="1">
      <c r="D215" s="4"/>
    </row>
    <row r="216" ht="15" customHeight="1">
      <c r="D216" s="4"/>
    </row>
    <row r="217" ht="15" customHeight="1">
      <c r="D217" s="4"/>
    </row>
    <row r="218" ht="15" customHeight="1">
      <c r="D218" s="4"/>
    </row>
    <row r="219" ht="15" customHeight="1">
      <c r="D219" s="4"/>
    </row>
    <row r="220" ht="15" customHeight="1">
      <c r="D220" s="4"/>
    </row>
    <row r="221" ht="15" customHeight="1">
      <c r="D221" s="4"/>
    </row>
    <row r="222" ht="15" customHeight="1">
      <c r="D222" s="4"/>
    </row>
    <row r="223" ht="15" customHeight="1">
      <c r="D223" s="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5" customHeight="1">
      <c r="D231" s="4"/>
    </row>
    <row r="232" ht="15" customHeight="1">
      <c r="D232" s="4"/>
    </row>
    <row r="233" ht="15" customHeight="1">
      <c r="D233" s="4"/>
    </row>
    <row r="234" ht="15" customHeight="1">
      <c r="D234" s="4"/>
    </row>
    <row r="235" ht="15" customHeight="1">
      <c r="D235" s="4"/>
    </row>
    <row r="236" ht="15" customHeight="1">
      <c r="D236" s="4"/>
    </row>
    <row r="237" ht="15" customHeight="1">
      <c r="D237" s="4"/>
    </row>
  </sheetData>
  <printOptions gridLines="1"/>
  <pageMargins left="0.23" right="0.33" top="0.25" bottom="0.25" header="0.25" footer="0.25"/>
  <pageSetup horizontalDpi="300" verticalDpi="300" orientation="landscape" r:id="rId2"/>
  <rowBreaks count="1" manualBreakCount="1">
    <brk id="12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2006-04-10T19:34:46Z</cp:lastPrinted>
  <dcterms:created xsi:type="dcterms:W3CDTF">1998-05-16T14:16:09Z</dcterms:created>
  <dcterms:modified xsi:type="dcterms:W3CDTF">2006-04-13T14:50:20Z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-1302310986</vt:i4>
  </property>
  <property fmtid="{D5CDD505-2E9C-101B-9397-08002B2CF9AE}" pid="3" name="_EmailSubject">
    <vt:lpwstr>Group 4 Data</vt:lpwstr>
  </property>
  <property fmtid="{D5CDD505-2E9C-101B-9397-08002B2CF9AE}" pid="4" name="_AuthorEmail">
    <vt:lpwstr>merks@u.washington.edu</vt:lpwstr>
  </property>
  <property fmtid="{D5CDD505-2E9C-101B-9397-08002B2CF9AE}" pid="5" name="_AuthorEmailDisplayName">
    <vt:lpwstr>Mark Merkelbach</vt:lpwstr>
  </property>
  <property fmtid="{D5CDD505-2E9C-101B-9397-08002B2CF9AE}" pid="6" name="_ReviewingToolsShownOnce">
    <vt:lpwstr/>
  </property>
</Properties>
</file>